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Прилож 2 к Пр" sheetId="1" r:id="rId1"/>
  </sheets>
  <externalReferences>
    <externalReference r:id="rId4"/>
  </externalReferences>
  <definedNames>
    <definedName name="_xlnm.Print_Titles" localSheetId="0">'Прилож 2 к Пр'!$17:$17</definedName>
    <definedName name="_xlnm.Print_Area" localSheetId="0">'Прилож 2 к Пр'!$A$1:$Q$101</definedName>
  </definedNames>
  <calcPr fullCalcOnLoad="1"/>
</workbook>
</file>

<file path=xl/sharedStrings.xml><?xml version="1.0" encoding="utf-8"?>
<sst xmlns="http://schemas.openxmlformats.org/spreadsheetml/2006/main" count="258" uniqueCount="198">
  <si>
    <t xml:space="preserve">Единица измерения       </t>
  </si>
  <si>
    <t xml:space="preserve">Планируемое значение показателя по годам реализации </t>
  </si>
  <si>
    <t xml:space="preserve">N п/п  </t>
  </si>
  <si>
    <t>ед.</t>
  </si>
  <si>
    <t>2.1.</t>
  </si>
  <si>
    <t>Итого по программе:</t>
  </si>
  <si>
    <t>3.1.</t>
  </si>
  <si>
    <t>протяженность ливневой канализации</t>
  </si>
  <si>
    <t>3.2.</t>
  </si>
  <si>
    <t>4.1.</t>
  </si>
  <si>
    <t>4.2.</t>
  </si>
  <si>
    <t>4.3.</t>
  </si>
  <si>
    <t>5.1.</t>
  </si>
  <si>
    <t>5.3.</t>
  </si>
  <si>
    <t>т</t>
  </si>
  <si>
    <t>количество украшеных елок</t>
  </si>
  <si>
    <t>6.1.</t>
  </si>
  <si>
    <t>6.2.</t>
  </si>
  <si>
    <t>6.3.</t>
  </si>
  <si>
    <t>7.1.</t>
  </si>
  <si>
    <t>объем земли для устройства клумб и газонов</t>
  </si>
  <si>
    <t>площадь отремонтированного асфальтобетонного покрытия</t>
  </si>
  <si>
    <t>коэффициент горения светильников</t>
  </si>
  <si>
    <t>%</t>
  </si>
  <si>
    <t>объем вырубленных аварийных и сухих деревьев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</si>
  <si>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</si>
  <si>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</si>
  <si>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Подготовка к празднику и оформление территории города на период проведения праздника - Новый Год</t>
  </si>
  <si>
    <t xml:space="preserve">Уход за газонами и зелеными насаждениями </t>
  </si>
  <si>
    <t xml:space="preserve">Завоз земли для устройства клумб и газонов в жилой зоне города </t>
  </si>
  <si>
    <t xml:space="preserve">                                        </t>
  </si>
  <si>
    <t xml:space="preserve"> </t>
  </si>
  <si>
    <t xml:space="preserve">Содержание ливневой канализации </t>
  </si>
  <si>
    <t>количество корректировок</t>
  </si>
  <si>
    <t>количество знаков</t>
  </si>
  <si>
    <t>площадь восстановленного асфальтобетонного покрытия</t>
  </si>
  <si>
    <t xml:space="preserve">Вырубка сухих и аварийных деревьев с компенсационной посадкой молодых саженцев </t>
  </si>
  <si>
    <t>площадь обслуживаемых мест массового скопления жителей города (Монумент ул. Молодёжная, д.6; захоронения, мкр. Сертолово-1,мкр. Чёрная Речка)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</si>
  <si>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</si>
  <si>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3.3.</t>
  </si>
  <si>
    <t>7.2.</t>
  </si>
  <si>
    <t>кВт</t>
  </si>
  <si>
    <t>количество потребленной электроэнергии</t>
  </si>
  <si>
    <t>Оплата электроэнергии, потребленной уличным освещением</t>
  </si>
  <si>
    <t>2017 г.</t>
  </si>
  <si>
    <t>2018 г.</t>
  </si>
  <si>
    <t>2019 г.</t>
  </si>
  <si>
    <t>2020 г.</t>
  </si>
  <si>
    <t>2021 г.</t>
  </si>
  <si>
    <t>Ремонт асфальтобетонных покрытий автомобильных дорог и проездов к дворовым территориям многоквартирных домов</t>
  </si>
  <si>
    <t>Текущий ремонт трещин и выбоин асфальтобетонных покрытий автомобильных  дорог и проездов к дворовым территориям многоквартирных домов</t>
  </si>
  <si>
    <t>количество посаженных деревьев и кустарников</t>
  </si>
  <si>
    <t>Содержание мест массового скопления жителей города</t>
  </si>
  <si>
    <t xml:space="preserve">площадь отремонтированных участков МАФ </t>
  </si>
  <si>
    <t>Санитарная уборка территории города в зимнее и летнее время</t>
  </si>
  <si>
    <t>Комплектация дополнительным оборудованием детских и спортивных площадок</t>
  </si>
  <si>
    <t>количество доукомплектованных площадок</t>
  </si>
  <si>
    <t>Устройство декоративного ограждения</t>
  </si>
  <si>
    <t>протяжённость декоративного ограждения</t>
  </si>
  <si>
    <t xml:space="preserve">ПЕРЕЧЕНЬ ПЛАНИРУЕМЫХ РЕЗУЛЬТАТОВ РЕАЛИЗАЦИИ МУНИЦИПАЛЬНОЙ ПРОГРАММЫ </t>
  </si>
  <si>
    <t>Устройство и содержание малых архитектурных форм и других элементов благоустройства</t>
  </si>
  <si>
    <t>количество обслуживаемых площадок</t>
  </si>
  <si>
    <t>Устройство и содержание технических средств организации дорожного движения</t>
  </si>
  <si>
    <t>площадь нанесённой разметки</t>
  </si>
  <si>
    <t>протяжённость отремонтированных пешеходных ограждений</t>
  </si>
  <si>
    <t>Механизированная  уборка автомобильных дорог, проездов к дворовым территориям многоквартирных домов с элементами ручной уборки в зимнее и летнее время</t>
  </si>
  <si>
    <t>м</t>
  </si>
  <si>
    <t>площадь территории, подготовленной к  проведению праздника</t>
  </si>
  <si>
    <t>площадь территории, подготовленной к проведению праздника</t>
  </si>
  <si>
    <t>Содержание и текущий ремонт сети и оборудования уличного освещения города</t>
  </si>
  <si>
    <t>баннерные вертикальные системы на опоры освещения</t>
  </si>
  <si>
    <t>шт.</t>
  </si>
  <si>
    <t>Проектирование участков улично-дорожной сети</t>
  </si>
  <si>
    <t>к-т</t>
  </si>
  <si>
    <t>количество подготовленных проектов</t>
  </si>
  <si>
    <t xml:space="preserve">Уход за дорожными  знаками </t>
  </si>
  <si>
    <t>5.2.</t>
  </si>
  <si>
    <t>Бюджет Всеволожского муниципального района</t>
  </si>
  <si>
    <t>Проведение акарицидных обработок территорий парков, скверов, зон рекреаций, кладбищ и др. мест массового посещения населения города</t>
  </si>
  <si>
    <t>площадь обработанной терриории</t>
  </si>
  <si>
    <t>Капитальный ремонт автомобильных дорог и проездов города Сертолово</t>
  </si>
  <si>
    <t>количество площадок с замененным оборудованием</t>
  </si>
  <si>
    <t>количество подготовленных схем</t>
  </si>
  <si>
    <t>площадь убираемой                 улично-дорожной сети</t>
  </si>
  <si>
    <t>протяженность обслуживаемой сети уличного освещения</t>
  </si>
  <si>
    <t>площадь газонов и зеленых насаждений</t>
  </si>
  <si>
    <t>площадь созданных искуственных дорожных неровностей</t>
  </si>
  <si>
    <t>4.4.</t>
  </si>
  <si>
    <t>Уничтожение борщевика Сосновского химическим способом</t>
  </si>
  <si>
    <t>га</t>
  </si>
  <si>
    <t>площадь участка</t>
  </si>
  <si>
    <t>площадь дорог</t>
  </si>
  <si>
    <r>
      <t>м</t>
    </r>
    <r>
      <rPr>
        <vertAlign val="superscript"/>
        <sz val="10"/>
        <rFont val="Times New Roman"/>
        <family val="1"/>
      </rPr>
      <t>2</t>
    </r>
  </si>
  <si>
    <r>
      <t>м</t>
    </r>
    <r>
      <rPr>
        <vertAlign val="superscript"/>
        <sz val="10"/>
        <rFont val="Times New Roman"/>
        <family val="1"/>
      </rPr>
      <t>3</t>
    </r>
  </si>
  <si>
    <t>количество разработанных проектов</t>
  </si>
  <si>
    <t>количество обслуживаемых дорожных и информационных знаков</t>
  </si>
  <si>
    <t xml:space="preserve">площадь убираемой территории в зимнее время </t>
  </si>
  <si>
    <t>8.1.</t>
  </si>
  <si>
    <t>Благоустройство общественных территорий города</t>
  </si>
  <si>
    <t>8.2.</t>
  </si>
  <si>
    <t>Разработка дизайн-проектов благоустройства общественных и дворовых территорий города</t>
  </si>
  <si>
    <t>Руководитель программы:
Заместитель главы администрации 
по жилищно-коммунальному хозяйству</t>
  </si>
  <si>
    <t>количество устроенных площадок</t>
  </si>
  <si>
    <t>2022 г.</t>
  </si>
  <si>
    <t>доля благоустроенных общественных территорий</t>
  </si>
  <si>
    <t>Бюджет РФ</t>
  </si>
  <si>
    <t>Бюджет ЛО</t>
  </si>
  <si>
    <t xml:space="preserve"> Бюджет МО Сертолово</t>
  </si>
  <si>
    <t>Устройство цветочной клумбы в районе д. 6 мкр. Черная Речка в г. Сертолово</t>
  </si>
  <si>
    <t>Формирование и обустройство объекта внешнего благоустройства в районе д. 4, 7 мкр. Черная Речка в г. Сертолово</t>
  </si>
  <si>
    <t>площадь территории</t>
  </si>
  <si>
    <t>количество установленных дорожных знаков</t>
  </si>
  <si>
    <t xml:space="preserve">площадь убираемой территории в летнее время </t>
  </si>
  <si>
    <t>Формирование и содержание объекта внешнего благоустройства «Зона отдыха «Сертала» с элементами благоустройства территории, малыми архитектурными формами, фонарями, скамейками, спортивными и детскими площадками</t>
  </si>
  <si>
    <t>Обустройство и содержание объекта внешнего благоустройство «Аллея памяти с монументом воинам, погибшим в локальных войнах и военных конфликтах»</t>
  </si>
  <si>
    <t>Формирование и обустройство объекта внешнего благоустройства «Аллея молодоженов»</t>
  </si>
  <si>
    <t>Формирование и обустройство объекта внешнего благоустройства «Городская площадь»</t>
  </si>
  <si>
    <t>Устройство и содержание детских и спортивных площадок и других объектов благоустройства</t>
  </si>
  <si>
    <t>Подготовка и оформление территории города на период проведения праздничных мероприятий</t>
  </si>
  <si>
    <t>количество установленных флагов</t>
  </si>
  <si>
    <t>количество установленных баннеров</t>
  </si>
  <si>
    <t>количество подготовленных эскизов проектов</t>
  </si>
  <si>
    <t>количество подготовленнных комплектов рабочей документации</t>
  </si>
  <si>
    <t>Посадка деревьев на территории МО Сертолово</t>
  </si>
  <si>
    <t>количество посаженных деревьев</t>
  </si>
  <si>
    <t>количество потребленной электроэнергии энергопринимающими устройствами</t>
  </si>
  <si>
    <t>В.В. Василенко</t>
  </si>
  <si>
    <t>Обустройство и содержание общественных территорий и пешеходных зон города Сертолово</t>
  </si>
  <si>
    <t>площадь устроенных пешеходных дорожек</t>
  </si>
  <si>
    <t>2023 г.</t>
  </si>
  <si>
    <t>2024 г.</t>
  </si>
  <si>
    <t>Разработка комплексной схемы организации дорожного движения на территории города Сертолово</t>
  </si>
  <si>
    <t>количество созданных площадок накопления ТКО</t>
  </si>
  <si>
    <t>Диагностика и оценка состояния автомобильных дорог и проездов к дворовым территориям многоквартирных домов города Сертолово</t>
  </si>
  <si>
    <t>количество проведенных диагностик</t>
  </si>
  <si>
    <t>площадь обустроенной территории</t>
  </si>
  <si>
    <t>Процессная часть</t>
  </si>
  <si>
    <t>Комплекс процессных мероприятий "Устройство, замена, ремонт и текущее содержание детских и спортивных площадок, малых архитектурных форм и прочих элементов благоустройства на территории города Сертолово"</t>
  </si>
  <si>
    <t>Создание мест (площадок) накопления твердых коммунальных отходов</t>
  </si>
  <si>
    <t>Комплекс процессных мероприятий "Устройство, обустройство и содержание общественных территорий и пешеходных зон города Сертолово"</t>
  </si>
  <si>
    <t>3.4.</t>
  </si>
  <si>
    <t>4.</t>
  </si>
  <si>
    <t>Комплекс процессных мероприятий "Организация озеленения территории города Сертолово"</t>
  </si>
  <si>
    <t>Комплекс процессных мероприятий "Организация санитарного содержания территории города Сертолово"</t>
  </si>
  <si>
    <t>6.</t>
  </si>
  <si>
    <t>5.</t>
  </si>
  <si>
    <t>3.</t>
  </si>
  <si>
    <t>2.</t>
  </si>
  <si>
    <t>1.</t>
  </si>
  <si>
    <t>Комплекс процессных мероприятий "Организация оформления территории города Сертолово на период проведения праздничных мероприятий"</t>
  </si>
  <si>
    <t>7.</t>
  </si>
  <si>
    <t>7.3.</t>
  </si>
  <si>
    <t>7.4.</t>
  </si>
  <si>
    <t>Комплекс процессных мероприятий "Организация уличного освещения территории города Сертолово"</t>
  </si>
  <si>
    <t>8.</t>
  </si>
  <si>
    <t>Федеральный проект "Формирование комфортной городской среды" национального проекта "Жилье и городская среда"</t>
  </si>
  <si>
    <t>9.</t>
  </si>
  <si>
    <t>9.1.</t>
  </si>
  <si>
    <t>Проектная часть</t>
  </si>
  <si>
    <t>Комплекс процессных мероприятий "Санитарное содержание улично-дорожной сети города Сертолово"</t>
  </si>
  <si>
    <t>8.3.</t>
  </si>
  <si>
    <t>8.4.</t>
  </si>
  <si>
    <t>9.2.</t>
  </si>
  <si>
    <t>Итого по проектной части:</t>
  </si>
  <si>
    <t>Итого по процессной части:</t>
  </si>
  <si>
    <t>Комплекс процессных мероприятий "Планирование и осуществление дорожной деятельности на территории города Сертолово"</t>
  </si>
  <si>
    <t>4.5.</t>
  </si>
  <si>
    <t>4.6.</t>
  </si>
  <si>
    <t>4.7.</t>
  </si>
  <si>
    <t>4.8.</t>
  </si>
  <si>
    <t>Наименование струкутрного элемента Программы</t>
  </si>
  <si>
    <t>Планируемый объем финансирования
(тыс. руб.)</t>
  </si>
  <si>
    <t>Наименование показателя</t>
  </si>
  <si>
    <t>Приложение №2
к Программе</t>
  </si>
  <si>
    <t>количество вывезенных разукомплектованных транспортных средств</t>
  </si>
  <si>
    <t>Вывоз разукомплектованных машин с территории города и хранение на специализированной площадке</t>
  </si>
  <si>
    <t>10.</t>
  </si>
  <si>
    <t>Комплекс процессных мероприятий "Обеспечение деятельности подведомственного учреждения"</t>
  </si>
  <si>
    <t>10.1.</t>
  </si>
  <si>
    <t>Обеспечение деятельности Сертоловского муниципального учреждения "Оказание услуг "Развитие"</t>
  </si>
  <si>
    <t>использование бюджетных ассигнований на обеспечение выполнения функций</t>
  </si>
  <si>
    <t>площадь обработанной территории</t>
  </si>
  <si>
    <t>2025 г.</t>
  </si>
  <si>
    <t>"Благоустроенный город Сертолово" на 2017-2025 годы</t>
  </si>
  <si>
    <t>1.1.</t>
  </si>
  <si>
    <t>Отраслевой проект «Эффективное обращение с отходами производства и потребления на территории Ленинградской области»</t>
  </si>
  <si>
    <t>5.4.</t>
  </si>
  <si>
    <t>5.5.</t>
  </si>
  <si>
    <t>5.6.</t>
  </si>
  <si>
    <t>5.7.</t>
  </si>
  <si>
    <t>5.8.</t>
  </si>
  <si>
    <t>7.5.</t>
  </si>
  <si>
    <t>9.3.</t>
  </si>
  <si>
    <t>9.4.</t>
  </si>
  <si>
    <t>10.2.</t>
  </si>
  <si>
    <t>11.</t>
  </si>
  <si>
    <t>11.1.</t>
  </si>
  <si>
    <t>ПРИЛОЖЕНИЕ №3
к постановлению администрации
МО Сертолово
от " ___ " _______ 2023 г. № ____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</si>
</sst>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0.000"/>
    <numFmt numFmtId="195" formatCode="0.0000"/>
    <numFmt numFmtId="196" formatCode="0.00000"/>
    <numFmt numFmtId="197" formatCode="#,##0.000"/>
    <numFmt numFmtId="198" formatCode="0.000000"/>
    <numFmt numFmtId="199" formatCode="#,##0.0000"/>
    <numFmt numFmtId="200" formatCode="#,##0.00000"/>
    <numFmt numFmtId="201" formatCode="[$-FC19]d\ mmmm\ yyyy\ &quot;г.&quot;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i/>
      <sz val="12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name val="Calibri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53" fillId="0" borderId="0" xfId="0" applyFont="1" applyAlignment="1">
      <alignment/>
    </xf>
    <xf numFmtId="0" fontId="4" fillId="0" borderId="0" xfId="0" applyFont="1" applyAlignment="1">
      <alignment horizontal="justify"/>
    </xf>
    <xf numFmtId="0" fontId="5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0" fillId="33" borderId="0" xfId="0" applyFont="1" applyFill="1" applyAlignment="1">
      <alignment/>
    </xf>
    <xf numFmtId="193" fontId="2" fillId="0" borderId="0" xfId="0" applyNumberFormat="1" applyFont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92" fontId="10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92" fontId="2" fillId="0" borderId="10" xfId="0" applyNumberFormat="1" applyFont="1" applyBorder="1" applyAlignment="1">
      <alignment horizontal="center" vertical="center" wrapText="1"/>
    </xf>
    <xf numFmtId="192" fontId="2" fillId="34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192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192" fontId="2" fillId="34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92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192" fontId="2" fillId="0" borderId="12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horizontal="center" vertical="center" wrapText="1"/>
    </xf>
    <xf numFmtId="192" fontId="2" fillId="34" borderId="12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92" fontId="1" fillId="0" borderId="0" xfId="0" applyNumberFormat="1" applyFont="1" applyAlignment="1">
      <alignment horizontal="center" vertical="center"/>
    </xf>
    <xf numFmtId="192" fontId="2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92" fontId="2" fillId="34" borderId="12" xfId="0" applyNumberFormat="1" applyFont="1" applyFill="1" applyBorder="1" applyAlignment="1">
      <alignment horizontal="center" vertical="center" wrapText="1"/>
    </xf>
    <xf numFmtId="193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92" fontId="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92" fontId="2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5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3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192" fontId="2" fillId="5" borderId="10" xfId="0" applyNumberFormat="1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vertical="center" wrapText="1"/>
    </xf>
    <xf numFmtId="0" fontId="2" fillId="5" borderId="10" xfId="0" applyFont="1" applyFill="1" applyBorder="1" applyAlignment="1" quotePrefix="1">
      <alignment horizontal="left" vertical="center" wrapText="1"/>
    </xf>
    <xf numFmtId="192" fontId="2" fillId="0" borderId="0" xfId="0" applyNumberFormat="1" applyFont="1" applyBorder="1" applyAlignment="1">
      <alignment horizontal="center" vertical="center"/>
    </xf>
    <xf numFmtId="16" fontId="2" fillId="5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192" fontId="1" fillId="37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192" fontId="2" fillId="37" borderId="10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192" fontId="33" fillId="0" borderId="0" xfId="0" applyNumberFormat="1" applyFont="1" applyAlignment="1">
      <alignment/>
    </xf>
    <xf numFmtId="193" fontId="0" fillId="0" borderId="0" xfId="0" applyNumberFormat="1" applyFont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192" fontId="2" fillId="0" borderId="10" xfId="57" applyNumberFormat="1" applyFont="1" applyFill="1" applyBorder="1" applyAlignment="1">
      <alignment horizontal="center" vertical="center" wrapText="1"/>
    </xf>
    <xf numFmtId="19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left" vertical="center" wrapText="1"/>
    </xf>
    <xf numFmtId="192" fontId="2" fillId="5" borderId="12" xfId="0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right"/>
    </xf>
    <xf numFmtId="0" fontId="2" fillId="34" borderId="10" xfId="0" applyFont="1" applyFill="1" applyBorder="1" applyAlignment="1">
      <alignment horizontal="center" vertical="center" wrapText="1"/>
    </xf>
    <xf numFmtId="192" fontId="2" fillId="0" borderId="11" xfId="0" applyNumberFormat="1" applyFont="1" applyBorder="1" applyAlignment="1">
      <alignment horizontal="center" vertical="center" wrapText="1"/>
    </xf>
    <xf numFmtId="192" fontId="2" fillId="0" borderId="12" xfId="0" applyNumberFormat="1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92" fontId="2" fillId="0" borderId="11" xfId="0" applyNumberFormat="1" applyFont="1" applyBorder="1" applyAlignment="1">
      <alignment horizontal="center" vertical="center"/>
    </xf>
    <xf numFmtId="192" fontId="2" fillId="0" borderId="12" xfId="0" applyNumberFormat="1" applyFont="1" applyBorder="1" applyAlignment="1">
      <alignment horizontal="center" vertical="center"/>
    </xf>
    <xf numFmtId="192" fontId="2" fillId="0" borderId="11" xfId="0" applyNumberFormat="1" applyFont="1" applyFill="1" applyBorder="1" applyAlignment="1">
      <alignment horizontal="center" vertical="center" wrapText="1"/>
    </xf>
    <xf numFmtId="192" fontId="2" fillId="0" borderId="13" xfId="0" applyNumberFormat="1" applyFont="1" applyFill="1" applyBorder="1" applyAlignment="1">
      <alignment horizontal="center" vertical="center" wrapText="1"/>
    </xf>
    <xf numFmtId="192" fontId="2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92" fontId="2" fillId="34" borderId="11" xfId="0" applyNumberFormat="1" applyFont="1" applyFill="1" applyBorder="1" applyAlignment="1">
      <alignment horizontal="center" vertical="center"/>
    </xf>
    <xf numFmtId="192" fontId="2" fillId="34" borderId="12" xfId="0" applyNumberFormat="1" applyFont="1" applyFill="1" applyBorder="1" applyAlignment="1">
      <alignment horizontal="center" vertical="center"/>
    </xf>
    <xf numFmtId="192" fontId="2" fillId="0" borderId="11" xfId="0" applyNumberFormat="1" applyFont="1" applyFill="1" applyBorder="1" applyAlignment="1">
      <alignment horizontal="center" vertical="center"/>
    </xf>
    <xf numFmtId="192" fontId="2" fillId="0" borderId="13" xfId="0" applyNumberFormat="1" applyFont="1" applyFill="1" applyBorder="1" applyAlignment="1">
      <alignment horizontal="center" vertical="center"/>
    </xf>
    <xf numFmtId="192" fontId="2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left" vertical="center" wrapText="1"/>
    </xf>
    <xf numFmtId="16" fontId="2" fillId="34" borderId="11" xfId="0" applyNumberFormat="1" applyFont="1" applyFill="1" applyBorder="1" applyAlignment="1">
      <alignment horizontal="center" vertical="center" wrapText="1"/>
    </xf>
    <xf numFmtId="192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6;&#1048;&#1051;&#1054;&#1046;&#1045;&#1053;&#1048;&#1045;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ПРИЛОЖЕНИЕ 1"/>
    </sheetNames>
    <sheetDataSet>
      <sheetData sheetId="0">
        <row r="26">
          <cell r="E26">
            <v>9442.7</v>
          </cell>
        </row>
        <row r="27">
          <cell r="E27">
            <v>9817.6</v>
          </cell>
        </row>
        <row r="30">
          <cell r="E30">
            <v>9817.6</v>
          </cell>
        </row>
        <row r="32">
          <cell r="E32">
            <v>789.1</v>
          </cell>
        </row>
        <row r="33">
          <cell r="E33">
            <v>132603.9</v>
          </cell>
        </row>
        <row r="34">
          <cell r="E34">
            <v>36127.6</v>
          </cell>
        </row>
        <row r="35">
          <cell r="E35">
            <v>86244.5</v>
          </cell>
        </row>
        <row r="49">
          <cell r="E49">
            <v>93910.59999999999</v>
          </cell>
        </row>
        <row r="51">
          <cell r="E51">
            <v>2863.5</v>
          </cell>
        </row>
        <row r="56">
          <cell r="E56">
            <v>30</v>
          </cell>
        </row>
        <row r="57">
          <cell r="E57">
            <v>270</v>
          </cell>
        </row>
        <row r="58">
          <cell r="E58">
            <v>39605.49999999999</v>
          </cell>
        </row>
        <row r="60">
          <cell r="E60">
            <v>2948.4</v>
          </cell>
        </row>
        <row r="61">
          <cell r="E61">
            <v>281014</v>
          </cell>
        </row>
        <row r="64">
          <cell r="E64">
            <v>197326.6</v>
          </cell>
        </row>
        <row r="65">
          <cell r="E65">
            <v>873</v>
          </cell>
        </row>
        <row r="68">
          <cell r="E68">
            <v>770</v>
          </cell>
        </row>
        <row r="69">
          <cell r="E69">
            <v>41688.799999999996</v>
          </cell>
        </row>
        <row r="73">
          <cell r="E73">
            <v>31915.199999999997</v>
          </cell>
        </row>
        <row r="74">
          <cell r="E74">
            <v>42219.9</v>
          </cell>
        </row>
        <row r="75">
          <cell r="E75">
            <v>448963.6</v>
          </cell>
        </row>
        <row r="76">
          <cell r="E76">
            <v>448963.6</v>
          </cell>
        </row>
        <row r="77">
          <cell r="E77">
            <v>437540.8</v>
          </cell>
        </row>
        <row r="80">
          <cell r="E80">
            <v>116521.4</v>
          </cell>
        </row>
        <row r="81">
          <cell r="E81">
            <v>116521.4</v>
          </cell>
        </row>
        <row r="82">
          <cell r="E82">
            <v>97178.19999999998</v>
          </cell>
        </row>
        <row r="83">
          <cell r="E83">
            <v>315</v>
          </cell>
        </row>
        <row r="86">
          <cell r="E86">
            <v>5942.6</v>
          </cell>
        </row>
        <row r="89">
          <cell r="E89">
            <v>182758.7</v>
          </cell>
        </row>
        <row r="92">
          <cell r="E92">
            <v>350.7</v>
          </cell>
        </row>
        <row r="93">
          <cell r="E93">
            <v>24758.699999999997</v>
          </cell>
        </row>
        <row r="96">
          <cell r="E96">
            <v>2495.5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107"/>
  <sheetViews>
    <sheetView tabSelected="1" view="pageBreakPreview" zoomScale="90" zoomScaleNormal="90" zoomScaleSheetLayoutView="90" workbookViewId="0" topLeftCell="A83">
      <selection activeCell="H12" sqref="H12"/>
    </sheetView>
  </sheetViews>
  <sheetFormatPr defaultColWidth="11.421875" defaultRowHeight="12.75"/>
  <cols>
    <col min="1" max="1" width="5.7109375" style="5" customWidth="1"/>
    <col min="2" max="2" width="30.8515625" style="5" customWidth="1"/>
    <col min="3" max="3" width="11.00390625" style="5" customWidth="1"/>
    <col min="4" max="4" width="12.140625" style="5" customWidth="1"/>
    <col min="5" max="5" width="11.8515625" style="5" customWidth="1"/>
    <col min="6" max="6" width="11.28125" style="5" customWidth="1"/>
    <col min="7" max="7" width="20.00390625" style="5" customWidth="1"/>
    <col min="8" max="8" width="8.00390625" style="5" customWidth="1"/>
    <col min="9" max="12" width="9.28125" style="5" customWidth="1"/>
    <col min="13" max="13" width="9.28125" style="79" customWidth="1"/>
    <col min="14" max="14" width="9.28125" style="5" customWidth="1"/>
    <col min="15" max="15" width="9.57421875" style="5" customWidth="1"/>
    <col min="16" max="16" width="9.421875" style="5" customWidth="1"/>
    <col min="17" max="17" width="8.8515625" style="5" customWidth="1"/>
    <col min="18" max="16384" width="11.421875" style="5" customWidth="1"/>
  </cols>
  <sheetData>
    <row r="1" spans="14:17" ht="18" customHeight="1">
      <c r="N1" s="111" t="s">
        <v>197</v>
      </c>
      <c r="O1" s="112"/>
      <c r="P1" s="112"/>
      <c r="Q1" s="112"/>
    </row>
    <row r="2" spans="14:17" ht="18" customHeight="1">
      <c r="N2" s="112"/>
      <c r="O2" s="112"/>
      <c r="P2" s="112"/>
      <c r="Q2" s="112"/>
    </row>
    <row r="3" spans="14:17" ht="18" customHeight="1">
      <c r="N3" s="112"/>
      <c r="O3" s="112"/>
      <c r="P3" s="112"/>
      <c r="Q3" s="112"/>
    </row>
    <row r="4" spans="14:17" ht="18" customHeight="1">
      <c r="N4" s="112"/>
      <c r="O4" s="112"/>
      <c r="P4" s="112"/>
      <c r="Q4" s="112"/>
    </row>
    <row r="7" spans="1:17" ht="15.75">
      <c r="A7" s="1" t="s">
        <v>31</v>
      </c>
      <c r="B7" s="1"/>
      <c r="C7" s="1"/>
      <c r="D7" s="1"/>
      <c r="E7" s="1"/>
      <c r="F7" s="2"/>
      <c r="G7" s="3"/>
      <c r="H7" s="4"/>
      <c r="I7" s="4"/>
      <c r="J7" s="4"/>
      <c r="K7" s="4"/>
      <c r="L7" s="111" t="s">
        <v>173</v>
      </c>
      <c r="M7" s="112"/>
      <c r="N7" s="112"/>
      <c r="O7" s="112"/>
      <c r="P7" s="112"/>
      <c r="Q7" s="112"/>
    </row>
    <row r="8" spans="1:17" ht="15.75">
      <c r="A8" s="1"/>
      <c r="B8" s="1"/>
      <c r="C8" s="1"/>
      <c r="D8" s="1"/>
      <c r="E8" s="1"/>
      <c r="F8" s="1"/>
      <c r="G8" s="3"/>
      <c r="H8" s="4"/>
      <c r="I8" s="4"/>
      <c r="J8" s="4"/>
      <c r="K8" s="4"/>
      <c r="L8" s="112"/>
      <c r="M8" s="112"/>
      <c r="N8" s="112"/>
      <c r="O8" s="112"/>
      <c r="P8" s="112"/>
      <c r="Q8" s="112"/>
    </row>
    <row r="9" spans="1:17" ht="15" customHeight="1">
      <c r="A9" s="6"/>
      <c r="B9" s="6"/>
      <c r="C9" s="6"/>
      <c r="D9" s="6"/>
      <c r="E9" s="6"/>
      <c r="F9" s="6"/>
      <c r="G9" s="143"/>
      <c r="H9" s="143"/>
      <c r="I9" s="143"/>
      <c r="J9" s="143"/>
      <c r="K9" s="143"/>
      <c r="L9" s="143"/>
      <c r="M9" s="69" t="s">
        <v>31</v>
      </c>
      <c r="N9" s="6"/>
      <c r="O9" s="1"/>
      <c r="P9" s="1"/>
      <c r="Q9" s="1"/>
    </row>
    <row r="10" spans="1:17" ht="19.5" customHeight="1">
      <c r="A10" s="149" t="s">
        <v>59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</row>
    <row r="11" spans="1:17" ht="19.5" customHeight="1">
      <c r="A11" s="127" t="s">
        <v>183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</row>
    <row r="12" spans="1:17" ht="21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0"/>
      <c r="N12" s="7"/>
      <c r="O12" s="1"/>
      <c r="P12" s="1"/>
      <c r="Q12" s="1"/>
    </row>
    <row r="13" spans="1:17" ht="21.75" customHeight="1">
      <c r="A13" s="146" t="s">
        <v>2</v>
      </c>
      <c r="B13" s="160" t="s">
        <v>170</v>
      </c>
      <c r="C13" s="147" t="s">
        <v>171</v>
      </c>
      <c r="D13" s="147"/>
      <c r="E13" s="147"/>
      <c r="F13" s="147"/>
      <c r="G13" s="146" t="s">
        <v>172</v>
      </c>
      <c r="H13" s="146" t="s">
        <v>0</v>
      </c>
      <c r="I13" s="146" t="s">
        <v>1</v>
      </c>
      <c r="J13" s="146"/>
      <c r="K13" s="146"/>
      <c r="L13" s="146"/>
      <c r="M13" s="146"/>
      <c r="N13" s="146"/>
      <c r="O13" s="146"/>
      <c r="P13" s="146"/>
      <c r="Q13" s="146"/>
    </row>
    <row r="14" spans="1:17" ht="15" customHeight="1">
      <c r="A14" s="146"/>
      <c r="B14" s="160"/>
      <c r="C14" s="148"/>
      <c r="D14" s="148"/>
      <c r="E14" s="148"/>
      <c r="F14" s="148"/>
      <c r="G14" s="146"/>
      <c r="H14" s="146"/>
      <c r="I14" s="146" t="s">
        <v>44</v>
      </c>
      <c r="J14" s="144" t="s">
        <v>45</v>
      </c>
      <c r="K14" s="144" t="s">
        <v>46</v>
      </c>
      <c r="L14" s="146" t="s">
        <v>47</v>
      </c>
      <c r="M14" s="133" t="s">
        <v>48</v>
      </c>
      <c r="N14" s="146" t="s">
        <v>103</v>
      </c>
      <c r="O14" s="113" t="s">
        <v>129</v>
      </c>
      <c r="P14" s="113" t="s">
        <v>130</v>
      </c>
      <c r="Q14" s="113" t="s">
        <v>182</v>
      </c>
    </row>
    <row r="15" spans="1:20" ht="12.75" customHeight="1">
      <c r="A15" s="146"/>
      <c r="B15" s="160"/>
      <c r="C15" s="144" t="s">
        <v>105</v>
      </c>
      <c r="D15" s="144" t="s">
        <v>77</v>
      </c>
      <c r="E15" s="144" t="s">
        <v>106</v>
      </c>
      <c r="F15" s="146" t="s">
        <v>107</v>
      </c>
      <c r="G15" s="146"/>
      <c r="H15" s="146"/>
      <c r="I15" s="146"/>
      <c r="J15" s="156"/>
      <c r="K15" s="156"/>
      <c r="L15" s="146"/>
      <c r="M15" s="134"/>
      <c r="N15" s="146"/>
      <c r="O15" s="113"/>
      <c r="P15" s="113"/>
      <c r="Q15" s="113"/>
      <c r="T15" s="6" t="s">
        <v>30</v>
      </c>
    </row>
    <row r="16" spans="1:17" ht="35.25" customHeight="1">
      <c r="A16" s="146"/>
      <c r="B16" s="160"/>
      <c r="C16" s="145"/>
      <c r="D16" s="145"/>
      <c r="E16" s="145"/>
      <c r="F16" s="146"/>
      <c r="G16" s="146"/>
      <c r="H16" s="146"/>
      <c r="I16" s="146"/>
      <c r="J16" s="145"/>
      <c r="K16" s="145"/>
      <c r="L16" s="146"/>
      <c r="M16" s="135"/>
      <c r="N16" s="146"/>
      <c r="O16" s="113"/>
      <c r="P16" s="113"/>
      <c r="Q16" s="113"/>
    </row>
    <row r="17" spans="1:17" ht="17.25" customHeight="1">
      <c r="A17" s="49">
        <v>1</v>
      </c>
      <c r="B17" s="49">
        <v>2</v>
      </c>
      <c r="C17" s="49">
        <v>4</v>
      </c>
      <c r="D17" s="49">
        <v>5</v>
      </c>
      <c r="E17" s="49">
        <v>6</v>
      </c>
      <c r="F17" s="49">
        <v>7</v>
      </c>
      <c r="G17" s="49">
        <v>8</v>
      </c>
      <c r="H17" s="49">
        <v>9</v>
      </c>
      <c r="I17" s="49">
        <v>10</v>
      </c>
      <c r="J17" s="49">
        <v>11</v>
      </c>
      <c r="K17" s="49">
        <v>12</v>
      </c>
      <c r="L17" s="49">
        <v>13</v>
      </c>
      <c r="M17" s="71">
        <v>14</v>
      </c>
      <c r="N17" s="49">
        <v>15</v>
      </c>
      <c r="O17" s="50">
        <v>16</v>
      </c>
      <c r="P17" s="50">
        <v>17</v>
      </c>
      <c r="Q17" s="50">
        <v>18</v>
      </c>
    </row>
    <row r="18" spans="1:17" ht="17.25" customHeight="1">
      <c r="A18" s="157" t="s">
        <v>158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9"/>
    </row>
    <row r="19" spans="1:17" ht="51">
      <c r="A19" s="81" t="s">
        <v>148</v>
      </c>
      <c r="B19" s="84" t="s">
        <v>155</v>
      </c>
      <c r="C19" s="85">
        <f>SUM(C20:C21)</f>
        <v>36127.6</v>
      </c>
      <c r="D19" s="85">
        <f>SUM(D20:D21)</f>
        <v>0</v>
      </c>
      <c r="E19" s="85">
        <f>SUM(E20:E21)</f>
        <v>77216</v>
      </c>
      <c r="F19" s="85">
        <f>SUM(F20:F21)</f>
        <v>9442.7</v>
      </c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</row>
    <row r="20" spans="1:17" ht="15.75">
      <c r="A20" s="125" t="s">
        <v>184</v>
      </c>
      <c r="B20" s="153" t="s">
        <v>98</v>
      </c>
      <c r="C20" s="130">
        <v>36127.6</v>
      </c>
      <c r="D20" s="130">
        <v>0</v>
      </c>
      <c r="E20" s="130">
        <v>77216</v>
      </c>
      <c r="F20" s="130">
        <v>9442.7</v>
      </c>
      <c r="G20" s="17" t="s">
        <v>110</v>
      </c>
      <c r="H20" s="96" t="s">
        <v>92</v>
      </c>
      <c r="I20" s="21">
        <v>0</v>
      </c>
      <c r="J20" s="21">
        <f>1300+4000+1400</f>
        <v>6700</v>
      </c>
      <c r="K20" s="21">
        <v>6522</v>
      </c>
      <c r="L20" s="53">
        <f>3370+2882+3151+6476</f>
        <v>15879</v>
      </c>
      <c r="M20" s="53">
        <v>4363</v>
      </c>
      <c r="N20" s="53">
        <v>6200</v>
      </c>
      <c r="O20" s="56">
        <v>0</v>
      </c>
      <c r="P20" s="56">
        <v>0</v>
      </c>
      <c r="Q20" s="56">
        <v>0</v>
      </c>
    </row>
    <row r="21" spans="1:17" ht="38.25">
      <c r="A21" s="126"/>
      <c r="B21" s="155"/>
      <c r="C21" s="132"/>
      <c r="D21" s="132"/>
      <c r="E21" s="132"/>
      <c r="F21" s="132"/>
      <c r="G21" s="17" t="s">
        <v>104</v>
      </c>
      <c r="H21" s="19" t="s">
        <v>23</v>
      </c>
      <c r="I21" s="21">
        <v>0</v>
      </c>
      <c r="J21" s="22">
        <v>14.2</v>
      </c>
      <c r="K21" s="21">
        <v>28</v>
      </c>
      <c r="L21" s="53">
        <v>55.9</v>
      </c>
      <c r="M21" s="55">
        <v>80.19</v>
      </c>
      <c r="N21" s="55">
        <v>100</v>
      </c>
      <c r="O21" s="56">
        <v>0</v>
      </c>
      <c r="P21" s="56">
        <v>0</v>
      </c>
      <c r="Q21" s="56">
        <v>0</v>
      </c>
    </row>
    <row r="22" spans="1:17" ht="63.75">
      <c r="A22" s="107" t="s">
        <v>147</v>
      </c>
      <c r="B22" s="108" t="s">
        <v>185</v>
      </c>
      <c r="C22" s="109">
        <f>SUM(C23)</f>
        <v>0</v>
      </c>
      <c r="D22" s="109">
        <f>SUM(D23)</f>
        <v>0</v>
      </c>
      <c r="E22" s="109">
        <f>SUM(E23)</f>
        <v>9442.7</v>
      </c>
      <c r="F22" s="109">
        <f>SUM(F23)</f>
        <v>9817.6</v>
      </c>
      <c r="G22" s="87"/>
      <c r="H22" s="81"/>
      <c r="I22" s="81"/>
      <c r="J22" s="85"/>
      <c r="K22" s="81"/>
      <c r="L22" s="81"/>
      <c r="M22" s="85"/>
      <c r="N22" s="85"/>
      <c r="O22" s="110"/>
      <c r="P22" s="110"/>
      <c r="Q22" s="110"/>
    </row>
    <row r="23" spans="1:17" ht="38.25">
      <c r="A23" s="104" t="s">
        <v>4</v>
      </c>
      <c r="B23" s="105" t="s">
        <v>138</v>
      </c>
      <c r="C23" s="68">
        <v>0</v>
      </c>
      <c r="D23" s="68">
        <v>0</v>
      </c>
      <c r="E23" s="68">
        <f>'[1]Лист3'!$E$26</f>
        <v>9442.7</v>
      </c>
      <c r="F23" s="68">
        <f>'[1]Лист3'!$E$27</f>
        <v>9817.6</v>
      </c>
      <c r="G23" s="17" t="s">
        <v>132</v>
      </c>
      <c r="H23" s="106" t="s">
        <v>3</v>
      </c>
      <c r="I23" s="80">
        <v>0</v>
      </c>
      <c r="J23" s="80">
        <v>0</v>
      </c>
      <c r="K23" s="80">
        <v>0</v>
      </c>
      <c r="L23" s="80">
        <v>0</v>
      </c>
      <c r="M23" s="80">
        <v>4</v>
      </c>
      <c r="N23" s="80">
        <v>0</v>
      </c>
      <c r="O23" s="80">
        <v>3</v>
      </c>
      <c r="P23" s="80">
        <v>6</v>
      </c>
      <c r="Q23" s="80">
        <v>2</v>
      </c>
    </row>
    <row r="24" spans="1:17" ht="12.75">
      <c r="A24" s="44"/>
      <c r="B24" s="27" t="s">
        <v>163</v>
      </c>
      <c r="C24" s="28">
        <f>C19+C22</f>
        <v>36127.6</v>
      </c>
      <c r="D24" s="28">
        <f>D19+D22</f>
        <v>0</v>
      </c>
      <c r="E24" s="28">
        <f>E19+E22</f>
        <v>86658.7</v>
      </c>
      <c r="F24" s="28">
        <f>F19+F22</f>
        <v>19260.300000000003</v>
      </c>
      <c r="G24" s="32"/>
      <c r="H24" s="26"/>
      <c r="I24" s="26"/>
      <c r="J24" s="26"/>
      <c r="K24" s="26"/>
      <c r="L24" s="26"/>
      <c r="M24" s="63"/>
      <c r="N24" s="26"/>
      <c r="O24" s="51"/>
      <c r="P24" s="51"/>
      <c r="Q24" s="51"/>
    </row>
    <row r="25" spans="1:17" ht="17.25" customHeight="1">
      <c r="A25" s="157" t="s">
        <v>136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9"/>
    </row>
    <row r="26" spans="1:17" ht="105" customHeight="1">
      <c r="A26" s="82" t="s">
        <v>146</v>
      </c>
      <c r="B26" s="83" t="s">
        <v>137</v>
      </c>
      <c r="C26" s="85">
        <f>SUM(C27:C32)</f>
        <v>0</v>
      </c>
      <c r="D26" s="85">
        <f>SUM(D27:D32)</f>
        <v>0</v>
      </c>
      <c r="E26" s="85">
        <f>SUM(E27:E32)</f>
        <v>91879.6</v>
      </c>
      <c r="F26" s="85">
        <f>SUM(F27:F32)</f>
        <v>179338.2</v>
      </c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1:17" ht="45.75" customHeight="1">
      <c r="A27" s="53" t="s">
        <v>6</v>
      </c>
      <c r="B27" s="59" t="s">
        <v>55</v>
      </c>
      <c r="C27" s="55">
        <v>0</v>
      </c>
      <c r="D27" s="55">
        <v>0</v>
      </c>
      <c r="E27" s="55">
        <v>5635.1</v>
      </c>
      <c r="F27" s="55">
        <f>'[1]Лист3'!$E$30</f>
        <v>9817.6</v>
      </c>
      <c r="G27" s="18" t="s">
        <v>56</v>
      </c>
      <c r="H27" s="19" t="s">
        <v>3</v>
      </c>
      <c r="I27" s="53">
        <v>2</v>
      </c>
      <c r="J27" s="53">
        <v>2</v>
      </c>
      <c r="K27" s="53">
        <v>4</v>
      </c>
      <c r="L27" s="53">
        <v>1</v>
      </c>
      <c r="M27" s="53">
        <v>7</v>
      </c>
      <c r="N27" s="53">
        <v>0</v>
      </c>
      <c r="O27" s="56">
        <v>0</v>
      </c>
      <c r="P27" s="56">
        <v>0</v>
      </c>
      <c r="Q27" s="56">
        <v>0</v>
      </c>
    </row>
    <row r="28" spans="1:17" ht="39" customHeight="1">
      <c r="A28" s="53" t="s">
        <v>8</v>
      </c>
      <c r="B28" s="60" t="s">
        <v>57</v>
      </c>
      <c r="C28" s="55">
        <v>0</v>
      </c>
      <c r="D28" s="55">
        <v>0</v>
      </c>
      <c r="E28" s="55">
        <v>0</v>
      </c>
      <c r="F28" s="55">
        <f>'[1]Лист3'!$E$32</f>
        <v>789.1</v>
      </c>
      <c r="G28" s="18" t="s">
        <v>58</v>
      </c>
      <c r="H28" s="19" t="s">
        <v>66</v>
      </c>
      <c r="I28" s="53">
        <v>540</v>
      </c>
      <c r="J28" s="53">
        <v>348</v>
      </c>
      <c r="K28" s="53">
        <v>1220</v>
      </c>
      <c r="L28" s="53">
        <v>40</v>
      </c>
      <c r="M28" s="53">
        <v>0</v>
      </c>
      <c r="N28" s="53">
        <v>788</v>
      </c>
      <c r="O28" s="56">
        <v>0</v>
      </c>
      <c r="P28" s="56">
        <v>60</v>
      </c>
      <c r="Q28" s="56">
        <v>68</v>
      </c>
    </row>
    <row r="29" spans="1:18" ht="38.25" customHeight="1">
      <c r="A29" s="53" t="s">
        <v>39</v>
      </c>
      <c r="B29" s="60" t="s">
        <v>60</v>
      </c>
      <c r="C29" s="55">
        <v>0</v>
      </c>
      <c r="D29" s="55">
        <v>0</v>
      </c>
      <c r="E29" s="55">
        <v>0</v>
      </c>
      <c r="F29" s="55">
        <f>'[1]Лист3'!$E$33</f>
        <v>132603.9</v>
      </c>
      <c r="G29" s="20" t="s">
        <v>53</v>
      </c>
      <c r="H29" s="19" t="s">
        <v>92</v>
      </c>
      <c r="I29" s="53">
        <v>675.47</v>
      </c>
      <c r="J29" s="53">
        <f>675.47+301</f>
        <v>976.47</v>
      </c>
      <c r="K29" s="53">
        <v>1084.16</v>
      </c>
      <c r="L29" s="53">
        <v>875.6</v>
      </c>
      <c r="M29" s="53">
        <v>1249.9</v>
      </c>
      <c r="N29" s="53">
        <v>1249.9</v>
      </c>
      <c r="O29" s="53">
        <v>1249.9</v>
      </c>
      <c r="P29" s="53">
        <v>1249.9</v>
      </c>
      <c r="Q29" s="53">
        <v>1249.9</v>
      </c>
      <c r="R29" s="5">
        <f>SUM(I29:Q29)</f>
        <v>9861.199999999999</v>
      </c>
    </row>
    <row r="30" spans="1:17" ht="39.75" customHeight="1">
      <c r="A30" s="125" t="s">
        <v>140</v>
      </c>
      <c r="B30" s="153" t="s">
        <v>117</v>
      </c>
      <c r="C30" s="130">
        <v>0</v>
      </c>
      <c r="D30" s="130">
        <v>0</v>
      </c>
      <c r="E30" s="130">
        <f>'[1]Лист3'!$E$35</f>
        <v>86244.5</v>
      </c>
      <c r="F30" s="130">
        <f>'[1]Лист3'!$E$34</f>
        <v>36127.6</v>
      </c>
      <c r="G30" s="20" t="s">
        <v>81</v>
      </c>
      <c r="H30" s="19" t="s">
        <v>3</v>
      </c>
      <c r="I30" s="53">
        <v>14</v>
      </c>
      <c r="J30" s="53">
        <v>9</v>
      </c>
      <c r="K30" s="53">
        <v>19</v>
      </c>
      <c r="L30" s="53">
        <v>1</v>
      </c>
      <c r="M30" s="53">
        <v>0</v>
      </c>
      <c r="N30" s="53">
        <v>0</v>
      </c>
      <c r="O30" s="53">
        <v>12</v>
      </c>
      <c r="P30" s="53">
        <v>0</v>
      </c>
      <c r="Q30" s="53">
        <v>0</v>
      </c>
    </row>
    <row r="31" spans="1:17" ht="30" customHeight="1">
      <c r="A31" s="150"/>
      <c r="B31" s="154"/>
      <c r="C31" s="131"/>
      <c r="D31" s="131"/>
      <c r="E31" s="131"/>
      <c r="F31" s="131"/>
      <c r="G31" s="20" t="s">
        <v>102</v>
      </c>
      <c r="H31" s="19" t="s">
        <v>3</v>
      </c>
      <c r="I31" s="53">
        <v>0</v>
      </c>
      <c r="J31" s="53">
        <v>1</v>
      </c>
      <c r="K31" s="53">
        <v>1</v>
      </c>
      <c r="L31" s="53">
        <v>0</v>
      </c>
      <c r="M31" s="53">
        <v>4</v>
      </c>
      <c r="N31" s="53">
        <v>1</v>
      </c>
      <c r="O31" s="53">
        <v>3</v>
      </c>
      <c r="P31" s="53">
        <v>0</v>
      </c>
      <c r="Q31" s="53">
        <v>0</v>
      </c>
    </row>
    <row r="32" spans="1:17" ht="39" customHeight="1">
      <c r="A32" s="126"/>
      <c r="B32" s="155"/>
      <c r="C32" s="132"/>
      <c r="D32" s="132"/>
      <c r="E32" s="132"/>
      <c r="F32" s="132"/>
      <c r="G32" s="18" t="s">
        <v>61</v>
      </c>
      <c r="H32" s="19" t="s">
        <v>3</v>
      </c>
      <c r="I32" s="53">
        <v>55</v>
      </c>
      <c r="J32" s="53">
        <v>55</v>
      </c>
      <c r="K32" s="53">
        <v>56</v>
      </c>
      <c r="L32" s="53">
        <v>58</v>
      </c>
      <c r="M32" s="53">
        <v>59</v>
      </c>
      <c r="N32" s="53">
        <v>63</v>
      </c>
      <c r="O32" s="53">
        <v>54</v>
      </c>
      <c r="P32" s="53">
        <v>55</v>
      </c>
      <c r="Q32" s="53">
        <v>55</v>
      </c>
    </row>
    <row r="33" spans="1:17" ht="76.5" customHeight="1">
      <c r="A33" s="81" t="s">
        <v>141</v>
      </c>
      <c r="B33" s="84" t="s">
        <v>139</v>
      </c>
      <c r="C33" s="85">
        <f>SUM(C34:C47)</f>
        <v>0</v>
      </c>
      <c r="D33" s="85">
        <f>SUM(D34:D47)</f>
        <v>0</v>
      </c>
      <c r="E33" s="85">
        <f>SUM(E34:E47)</f>
        <v>10773.1</v>
      </c>
      <c r="F33" s="85">
        <f>SUM(F34:F47)</f>
        <v>148130.8</v>
      </c>
      <c r="G33" s="84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1:17" ht="49.5" customHeight="1">
      <c r="A34" s="151" t="s">
        <v>9</v>
      </c>
      <c r="B34" s="136" t="s">
        <v>113</v>
      </c>
      <c r="C34" s="118">
        <v>0</v>
      </c>
      <c r="D34" s="118">
        <v>0</v>
      </c>
      <c r="E34" s="118">
        <v>0</v>
      </c>
      <c r="F34" s="118">
        <f>18180.7+29974+5+100+97.5</f>
        <v>48357.2</v>
      </c>
      <c r="G34" s="18" t="s">
        <v>74</v>
      </c>
      <c r="H34" s="19" t="s">
        <v>3</v>
      </c>
      <c r="I34" s="53">
        <v>1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</row>
    <row r="35" spans="1:17" ht="66" customHeight="1">
      <c r="A35" s="152"/>
      <c r="B35" s="137"/>
      <c r="C35" s="119"/>
      <c r="D35" s="119"/>
      <c r="E35" s="119"/>
      <c r="F35" s="119"/>
      <c r="G35" s="18" t="s">
        <v>90</v>
      </c>
      <c r="H35" s="19" t="s">
        <v>92</v>
      </c>
      <c r="I35" s="53">
        <v>10080</v>
      </c>
      <c r="J35" s="53">
        <v>10080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</row>
    <row r="36" spans="1:17" ht="78.75" customHeight="1">
      <c r="A36" s="21" t="s">
        <v>10</v>
      </c>
      <c r="B36" s="18" t="s">
        <v>114</v>
      </c>
      <c r="C36" s="22">
        <v>0</v>
      </c>
      <c r="D36" s="22">
        <v>0</v>
      </c>
      <c r="E36" s="22">
        <v>0</v>
      </c>
      <c r="F36" s="22">
        <v>2863.5</v>
      </c>
      <c r="G36" s="18" t="s">
        <v>90</v>
      </c>
      <c r="H36" s="19" t="s">
        <v>92</v>
      </c>
      <c r="I36" s="53">
        <v>1724</v>
      </c>
      <c r="J36" s="53">
        <v>1920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</row>
    <row r="37" spans="1:17" ht="29.25" customHeight="1">
      <c r="A37" s="151" t="s">
        <v>11</v>
      </c>
      <c r="B37" s="136" t="s">
        <v>115</v>
      </c>
      <c r="C37" s="118">
        <v>0</v>
      </c>
      <c r="D37" s="118">
        <v>0</v>
      </c>
      <c r="E37" s="118">
        <v>0</v>
      </c>
      <c r="F37" s="118">
        <v>39</v>
      </c>
      <c r="G37" s="18" t="s">
        <v>82</v>
      </c>
      <c r="H37" s="19" t="s">
        <v>3</v>
      </c>
      <c r="I37" s="53">
        <v>1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</row>
    <row r="38" spans="1:17" ht="39" customHeight="1">
      <c r="A38" s="152"/>
      <c r="B38" s="137"/>
      <c r="C38" s="119"/>
      <c r="D38" s="119"/>
      <c r="E38" s="119"/>
      <c r="F38" s="119"/>
      <c r="G38" s="18" t="s">
        <v>94</v>
      </c>
      <c r="H38" s="19" t="s">
        <v>3</v>
      </c>
      <c r="I38" s="53">
        <v>1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</row>
    <row r="39" spans="1:17" ht="28.5" customHeight="1">
      <c r="A39" s="151" t="s">
        <v>87</v>
      </c>
      <c r="B39" s="136" t="s">
        <v>116</v>
      </c>
      <c r="C39" s="118">
        <v>0</v>
      </c>
      <c r="D39" s="118">
        <v>0</v>
      </c>
      <c r="E39" s="118">
        <v>0</v>
      </c>
      <c r="F39" s="118">
        <v>37</v>
      </c>
      <c r="G39" s="18" t="s">
        <v>82</v>
      </c>
      <c r="H39" s="19" t="s">
        <v>3</v>
      </c>
      <c r="I39" s="53">
        <v>1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</row>
    <row r="40" spans="1:87" s="8" customFormat="1" ht="37.5" customHeight="1">
      <c r="A40" s="152"/>
      <c r="B40" s="137"/>
      <c r="C40" s="119"/>
      <c r="D40" s="119"/>
      <c r="E40" s="119"/>
      <c r="F40" s="119"/>
      <c r="G40" s="18" t="s">
        <v>94</v>
      </c>
      <c r="H40" s="19" t="s">
        <v>3</v>
      </c>
      <c r="I40" s="53">
        <v>1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</row>
    <row r="41" spans="1:87" s="8" customFormat="1" ht="60" customHeight="1">
      <c r="A41" s="25" t="s">
        <v>166</v>
      </c>
      <c r="B41" s="37" t="s">
        <v>109</v>
      </c>
      <c r="C41" s="48">
        <v>0</v>
      </c>
      <c r="D41" s="48">
        <v>0</v>
      </c>
      <c r="E41" s="48">
        <v>270</v>
      </c>
      <c r="F41" s="48">
        <v>30</v>
      </c>
      <c r="G41" s="18" t="s">
        <v>90</v>
      </c>
      <c r="H41" s="19" t="s">
        <v>92</v>
      </c>
      <c r="I41" s="53">
        <v>0</v>
      </c>
      <c r="J41" s="53">
        <v>14.44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</row>
    <row r="42" spans="1:87" s="8" customFormat="1" ht="39.75" customHeight="1">
      <c r="A42" s="25" t="s">
        <v>167</v>
      </c>
      <c r="B42" s="37" t="s">
        <v>108</v>
      </c>
      <c r="C42" s="48">
        <v>0</v>
      </c>
      <c r="D42" s="48">
        <v>0</v>
      </c>
      <c r="E42" s="48">
        <v>270</v>
      </c>
      <c r="F42" s="48">
        <v>30</v>
      </c>
      <c r="G42" s="18" t="s">
        <v>90</v>
      </c>
      <c r="H42" s="19" t="s">
        <v>92</v>
      </c>
      <c r="I42" s="53">
        <v>0</v>
      </c>
      <c r="J42" s="53">
        <v>135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</row>
    <row r="43" spans="1:87" s="8" customFormat="1" ht="63.75" customHeight="1">
      <c r="A43" s="125" t="s">
        <v>168</v>
      </c>
      <c r="B43" s="153" t="s">
        <v>127</v>
      </c>
      <c r="C43" s="130">
        <v>0</v>
      </c>
      <c r="D43" s="130">
        <v>0</v>
      </c>
      <c r="E43" s="130">
        <v>10233.1</v>
      </c>
      <c r="F43" s="130">
        <f>'[1]Лист3'!$E$49</f>
        <v>93910.59999999999</v>
      </c>
      <c r="G43" s="60" t="s">
        <v>125</v>
      </c>
      <c r="H43" s="53" t="s">
        <v>41</v>
      </c>
      <c r="I43" s="53">
        <v>0</v>
      </c>
      <c r="J43" s="53">
        <v>0</v>
      </c>
      <c r="K43" s="53">
        <v>30000</v>
      </c>
      <c r="L43" s="53">
        <v>23960</v>
      </c>
      <c r="M43" s="53">
        <v>15629.5</v>
      </c>
      <c r="N43" s="53">
        <v>27406.9</v>
      </c>
      <c r="O43" s="53">
        <f>15629.5+4540</f>
        <v>20169.5</v>
      </c>
      <c r="P43" s="55">
        <v>20110</v>
      </c>
      <c r="Q43" s="55">
        <v>20110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</row>
    <row r="44" spans="1:87" s="8" customFormat="1" ht="33.75" customHeight="1">
      <c r="A44" s="150"/>
      <c r="B44" s="154"/>
      <c r="C44" s="131"/>
      <c r="D44" s="131"/>
      <c r="E44" s="131"/>
      <c r="F44" s="131"/>
      <c r="G44" s="60" t="s">
        <v>128</v>
      </c>
      <c r="H44" s="53" t="s">
        <v>92</v>
      </c>
      <c r="I44" s="53">
        <v>0</v>
      </c>
      <c r="J44" s="53">
        <v>0</v>
      </c>
      <c r="K44" s="53">
        <f>133.5+182.9+99+1168+939+432+600</f>
        <v>3554.4</v>
      </c>
      <c r="L44" s="53">
        <f>1258.7+404</f>
        <v>1662.7</v>
      </c>
      <c r="M44" s="53">
        <v>0</v>
      </c>
      <c r="N44" s="53">
        <v>1420.2</v>
      </c>
      <c r="O44" s="101">
        <v>182.2</v>
      </c>
      <c r="P44" s="53">
        <v>28</v>
      </c>
      <c r="Q44" s="53">
        <v>0</v>
      </c>
      <c r="R44" s="5">
        <f>SUM(I44:Q44)</f>
        <v>6847.5</v>
      </c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</row>
    <row r="45" spans="1:87" s="8" customFormat="1" ht="38.25" customHeight="1">
      <c r="A45" s="126"/>
      <c r="B45" s="155"/>
      <c r="C45" s="132"/>
      <c r="D45" s="132"/>
      <c r="E45" s="132"/>
      <c r="F45" s="132"/>
      <c r="G45" s="60" t="s">
        <v>135</v>
      </c>
      <c r="H45" s="53" t="s">
        <v>92</v>
      </c>
      <c r="I45" s="53">
        <v>0</v>
      </c>
      <c r="J45" s="53">
        <v>0</v>
      </c>
      <c r="K45" s="53">
        <v>0</v>
      </c>
      <c r="L45" s="53">
        <v>0</v>
      </c>
      <c r="M45" s="53">
        <f>255+1270+2016+100</f>
        <v>3641</v>
      </c>
      <c r="N45" s="53">
        <f>197.5+78</f>
        <v>275.5</v>
      </c>
      <c r="O45" s="53">
        <v>3683.1</v>
      </c>
      <c r="P45" s="53">
        <v>0</v>
      </c>
      <c r="Q45" s="53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</row>
    <row r="46" spans="1:87" s="8" customFormat="1" ht="45" customHeight="1">
      <c r="A46" s="125" t="s">
        <v>169</v>
      </c>
      <c r="B46" s="153" t="s">
        <v>100</v>
      </c>
      <c r="C46" s="130">
        <v>0</v>
      </c>
      <c r="D46" s="130">
        <v>0</v>
      </c>
      <c r="E46" s="130">
        <v>0</v>
      </c>
      <c r="F46" s="130">
        <f>'[1]Лист3'!$E$51</f>
        <v>2863.5</v>
      </c>
      <c r="G46" s="17" t="s">
        <v>121</v>
      </c>
      <c r="H46" s="21" t="s">
        <v>3</v>
      </c>
      <c r="I46" s="21">
        <v>0</v>
      </c>
      <c r="J46" s="53">
        <f>5+3</f>
        <v>8</v>
      </c>
      <c r="K46" s="53">
        <v>4</v>
      </c>
      <c r="L46" s="53">
        <v>5</v>
      </c>
      <c r="M46" s="53">
        <v>1</v>
      </c>
      <c r="N46" s="53">
        <v>0</v>
      </c>
      <c r="O46" s="56">
        <v>0</v>
      </c>
      <c r="P46" s="56">
        <v>0</v>
      </c>
      <c r="Q46" s="56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</row>
    <row r="47" spans="1:87" s="8" customFormat="1" ht="57" customHeight="1">
      <c r="A47" s="126"/>
      <c r="B47" s="155"/>
      <c r="C47" s="132"/>
      <c r="D47" s="132"/>
      <c r="E47" s="132"/>
      <c r="F47" s="132"/>
      <c r="G47" s="17" t="s">
        <v>122</v>
      </c>
      <c r="H47" s="21" t="s">
        <v>73</v>
      </c>
      <c r="I47" s="21">
        <v>0</v>
      </c>
      <c r="J47" s="21">
        <v>0</v>
      </c>
      <c r="K47" s="21">
        <v>7</v>
      </c>
      <c r="L47" s="21">
        <v>5</v>
      </c>
      <c r="M47" s="53">
        <v>1</v>
      </c>
      <c r="N47" s="53">
        <v>0</v>
      </c>
      <c r="O47" s="56">
        <v>0</v>
      </c>
      <c r="P47" s="56">
        <v>0</v>
      </c>
      <c r="Q47" s="56">
        <v>0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</row>
    <row r="48" spans="1:87" s="8" customFormat="1" ht="72" customHeight="1">
      <c r="A48" s="81" t="s">
        <v>145</v>
      </c>
      <c r="B48" s="84" t="s">
        <v>165</v>
      </c>
      <c r="C48" s="85">
        <f>SUM(C49:C60)</f>
        <v>0</v>
      </c>
      <c r="D48" s="85">
        <f>SUM(D49:D60)</f>
        <v>48218.5</v>
      </c>
      <c r="E48" s="85">
        <f>SUM(E49:E60)</f>
        <v>35468.9</v>
      </c>
      <c r="F48" s="85">
        <f>SUM(F49:F60)</f>
        <v>522837.5</v>
      </c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6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</row>
    <row r="49" spans="1:87" s="8" customFormat="1" ht="72" customHeight="1">
      <c r="A49" s="80" t="s">
        <v>12</v>
      </c>
      <c r="B49" s="59" t="s">
        <v>38</v>
      </c>
      <c r="C49" s="55">
        <v>0</v>
      </c>
      <c r="D49" s="55">
        <v>0</v>
      </c>
      <c r="E49" s="55">
        <v>0</v>
      </c>
      <c r="F49" s="55">
        <f>'[1]Лист3'!$E$56</f>
        <v>30</v>
      </c>
      <c r="G49" s="61" t="s">
        <v>33</v>
      </c>
      <c r="H49" s="53" t="s">
        <v>3</v>
      </c>
      <c r="I49" s="53">
        <v>1</v>
      </c>
      <c r="J49" s="53">
        <v>1</v>
      </c>
      <c r="K49" s="53">
        <v>1</v>
      </c>
      <c r="L49" s="53">
        <v>1</v>
      </c>
      <c r="M49" s="53">
        <v>0</v>
      </c>
      <c r="N49" s="53">
        <v>1</v>
      </c>
      <c r="O49" s="53">
        <v>0</v>
      </c>
      <c r="P49" s="53">
        <v>0</v>
      </c>
      <c r="Q49" s="53">
        <v>1</v>
      </c>
      <c r="R49" s="6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</row>
    <row r="50" spans="1:87" s="8" customFormat="1" ht="72" customHeight="1">
      <c r="A50" s="80" t="s">
        <v>76</v>
      </c>
      <c r="B50" s="31" t="s">
        <v>72</v>
      </c>
      <c r="C50" s="22">
        <v>0</v>
      </c>
      <c r="D50" s="22">
        <v>0</v>
      </c>
      <c r="E50" s="22">
        <v>0</v>
      </c>
      <c r="F50" s="22">
        <f>'[1]Лист3'!$E$57</f>
        <v>270</v>
      </c>
      <c r="G50" s="29" t="s">
        <v>74</v>
      </c>
      <c r="H50" s="19" t="s">
        <v>3</v>
      </c>
      <c r="I50" s="21">
        <v>0</v>
      </c>
      <c r="J50" s="21">
        <v>1</v>
      </c>
      <c r="K50" s="21">
        <v>1</v>
      </c>
      <c r="L50" s="21">
        <v>0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6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</row>
    <row r="51" spans="1:87" s="8" customFormat="1" ht="72" customHeight="1">
      <c r="A51" s="80" t="s">
        <v>13</v>
      </c>
      <c r="B51" s="31" t="s">
        <v>131</v>
      </c>
      <c r="C51" s="22">
        <v>0</v>
      </c>
      <c r="D51" s="22">
        <v>0</v>
      </c>
      <c r="E51" s="22">
        <v>0</v>
      </c>
      <c r="F51" s="22">
        <f>'[1]Лист3'!$E$58</f>
        <v>39605.49999999999</v>
      </c>
      <c r="G51" s="29" t="s">
        <v>82</v>
      </c>
      <c r="H51" s="19" t="s">
        <v>3</v>
      </c>
      <c r="I51" s="21">
        <v>0</v>
      </c>
      <c r="J51" s="21">
        <v>0</v>
      </c>
      <c r="K51" s="53">
        <v>1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6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</row>
    <row r="52" spans="1:87" s="8" customFormat="1" ht="72" customHeight="1">
      <c r="A52" s="80" t="s">
        <v>186</v>
      </c>
      <c r="B52" s="31" t="s">
        <v>133</v>
      </c>
      <c r="C52" s="22">
        <v>0</v>
      </c>
      <c r="D52" s="22">
        <v>0</v>
      </c>
      <c r="E52" s="22">
        <v>0</v>
      </c>
      <c r="F52" s="22">
        <f>350+420</f>
        <v>770</v>
      </c>
      <c r="G52" s="29" t="s">
        <v>134</v>
      </c>
      <c r="H52" s="19" t="s">
        <v>3</v>
      </c>
      <c r="I52" s="21">
        <v>0</v>
      </c>
      <c r="J52" s="21">
        <v>0</v>
      </c>
      <c r="K52" s="53">
        <v>0</v>
      </c>
      <c r="L52" s="53">
        <v>0</v>
      </c>
      <c r="M52" s="53">
        <v>1</v>
      </c>
      <c r="N52" s="53">
        <v>0</v>
      </c>
      <c r="O52" s="53">
        <v>1</v>
      </c>
      <c r="P52" s="53">
        <v>0</v>
      </c>
      <c r="Q52" s="53">
        <v>0</v>
      </c>
      <c r="R52" s="6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</row>
    <row r="53" spans="1:19" ht="28.5" customHeight="1">
      <c r="A53" s="125" t="s">
        <v>187</v>
      </c>
      <c r="B53" s="153" t="s">
        <v>62</v>
      </c>
      <c r="C53" s="130">
        <v>0</v>
      </c>
      <c r="D53" s="130">
        <v>0</v>
      </c>
      <c r="E53" s="130">
        <v>0</v>
      </c>
      <c r="F53" s="130">
        <f>'[1]Лист3'!$E$60</f>
        <v>2948.4</v>
      </c>
      <c r="G53" s="61" t="s">
        <v>63</v>
      </c>
      <c r="H53" s="53" t="s">
        <v>92</v>
      </c>
      <c r="I53" s="53">
        <v>535.55</v>
      </c>
      <c r="J53" s="53">
        <f>535.55+42.3</f>
        <v>577.8499999999999</v>
      </c>
      <c r="K53" s="53">
        <v>644.45</v>
      </c>
      <c r="L53" s="53">
        <v>736.54</v>
      </c>
      <c r="M53" s="53">
        <v>1221.6</v>
      </c>
      <c r="N53" s="53">
        <v>1100</v>
      </c>
      <c r="O53" s="53">
        <v>1113.4</v>
      </c>
      <c r="P53" s="53">
        <f>N53</f>
        <v>1100</v>
      </c>
      <c r="Q53" s="53">
        <v>1100</v>
      </c>
      <c r="S53" s="9"/>
    </row>
    <row r="54" spans="1:19" ht="56.25" customHeight="1">
      <c r="A54" s="150"/>
      <c r="B54" s="154"/>
      <c r="C54" s="131"/>
      <c r="D54" s="131"/>
      <c r="E54" s="131"/>
      <c r="F54" s="131"/>
      <c r="G54" s="61" t="s">
        <v>86</v>
      </c>
      <c r="H54" s="53" t="s">
        <v>92</v>
      </c>
      <c r="I54" s="53">
        <v>0</v>
      </c>
      <c r="J54" s="53">
        <v>32.3</v>
      </c>
      <c r="K54" s="53">
        <v>68.9</v>
      </c>
      <c r="L54" s="53">
        <v>29.25</v>
      </c>
      <c r="M54" s="53">
        <v>92.7</v>
      </c>
      <c r="N54" s="53">
        <v>90</v>
      </c>
      <c r="O54" s="53">
        <v>20</v>
      </c>
      <c r="P54" s="53">
        <v>20</v>
      </c>
      <c r="Q54" s="53">
        <v>20</v>
      </c>
      <c r="S54" s="9"/>
    </row>
    <row r="55" spans="1:19" ht="67.5" customHeight="1">
      <c r="A55" s="150"/>
      <c r="B55" s="154"/>
      <c r="C55" s="131"/>
      <c r="D55" s="131"/>
      <c r="E55" s="131"/>
      <c r="F55" s="131"/>
      <c r="G55" s="61" t="s">
        <v>95</v>
      </c>
      <c r="H55" s="53" t="s">
        <v>3</v>
      </c>
      <c r="I55" s="53">
        <v>0</v>
      </c>
      <c r="J55" s="53">
        <v>315</v>
      </c>
      <c r="K55" s="53">
        <v>333</v>
      </c>
      <c r="L55" s="53">
        <v>673</v>
      </c>
      <c r="M55" s="53">
        <v>673</v>
      </c>
      <c r="N55" s="53">
        <v>673</v>
      </c>
      <c r="O55" s="53">
        <v>673</v>
      </c>
      <c r="P55" s="53">
        <v>673</v>
      </c>
      <c r="Q55" s="53">
        <v>673</v>
      </c>
      <c r="S55" s="9"/>
    </row>
    <row r="56" spans="1:17" ht="56.25" customHeight="1">
      <c r="A56" s="150"/>
      <c r="B56" s="154"/>
      <c r="C56" s="131"/>
      <c r="D56" s="131"/>
      <c r="E56" s="131"/>
      <c r="F56" s="131"/>
      <c r="G56" s="61" t="s">
        <v>64</v>
      </c>
      <c r="H56" s="53" t="s">
        <v>66</v>
      </c>
      <c r="I56" s="53">
        <v>0</v>
      </c>
      <c r="J56" s="53">
        <v>10</v>
      </c>
      <c r="K56" s="53">
        <v>6</v>
      </c>
      <c r="L56" s="53">
        <v>20</v>
      </c>
      <c r="M56" s="53">
        <v>54</v>
      </c>
      <c r="N56" s="53">
        <v>20</v>
      </c>
      <c r="O56" s="53">
        <v>14</v>
      </c>
      <c r="P56" s="53">
        <v>14</v>
      </c>
      <c r="Q56" s="53">
        <v>14</v>
      </c>
    </row>
    <row r="57" spans="1:17" ht="44.25" customHeight="1">
      <c r="A57" s="126"/>
      <c r="B57" s="155"/>
      <c r="C57" s="132"/>
      <c r="D57" s="132"/>
      <c r="E57" s="132"/>
      <c r="F57" s="132"/>
      <c r="G57" s="61" t="s">
        <v>111</v>
      </c>
      <c r="H57" s="53" t="s">
        <v>3</v>
      </c>
      <c r="I57" s="53">
        <v>0</v>
      </c>
      <c r="J57" s="53">
        <f>11+2</f>
        <v>13</v>
      </c>
      <c r="K57" s="53">
        <v>340</v>
      </c>
      <c r="L57" s="53">
        <v>0</v>
      </c>
      <c r="M57" s="53">
        <v>0</v>
      </c>
      <c r="N57" s="53">
        <v>14</v>
      </c>
      <c r="O57" s="53">
        <v>0</v>
      </c>
      <c r="P57" s="53">
        <v>0</v>
      </c>
      <c r="Q57" s="53">
        <v>0</v>
      </c>
    </row>
    <row r="58" spans="1:18" ht="68.25" customHeight="1">
      <c r="A58" s="53" t="s">
        <v>188</v>
      </c>
      <c r="B58" s="60" t="s">
        <v>49</v>
      </c>
      <c r="C58" s="52">
        <v>0</v>
      </c>
      <c r="D58" s="52">
        <f>12263.4+15000-44.9+21000</f>
        <v>48218.5</v>
      </c>
      <c r="E58" s="52">
        <f>47468.9-12000</f>
        <v>35468.9</v>
      </c>
      <c r="F58" s="52">
        <f>'[1]Лист3'!$E$61</f>
        <v>281014</v>
      </c>
      <c r="G58" s="61" t="s">
        <v>21</v>
      </c>
      <c r="H58" s="53" t="s">
        <v>92</v>
      </c>
      <c r="I58" s="58">
        <v>10439.4</v>
      </c>
      <c r="J58" s="58">
        <f>3099+50+30+37.5+1309.4+1994+13838.1</f>
        <v>20358</v>
      </c>
      <c r="K58" s="58">
        <f>13070+2857.3-99-182.9-133.5+15702+775.4+960-801.9+2109+49.25</f>
        <v>34305.65</v>
      </c>
      <c r="L58" s="58">
        <f>7515+14779.6+1544.6+333-25</f>
        <v>24147.199999999997</v>
      </c>
      <c r="M58" s="58">
        <f>1370.8+185.2+9890.4</f>
        <v>11446.4</v>
      </c>
      <c r="N58" s="58">
        <v>7503.5</v>
      </c>
      <c r="O58" s="58">
        <v>5309.2</v>
      </c>
      <c r="P58" s="58">
        <v>3185</v>
      </c>
      <c r="Q58" s="58">
        <v>4247.2</v>
      </c>
      <c r="R58" s="99">
        <f>SUM(I58:Q58)</f>
        <v>120941.54999999999</v>
      </c>
    </row>
    <row r="59" spans="1:17" ht="88.5" customHeight="1">
      <c r="A59" s="53" t="s">
        <v>189</v>
      </c>
      <c r="B59" s="61" t="s">
        <v>50</v>
      </c>
      <c r="C59" s="55">
        <v>0</v>
      </c>
      <c r="D59" s="55">
        <v>0</v>
      </c>
      <c r="E59" s="55">
        <v>0</v>
      </c>
      <c r="F59" s="55">
        <f>'[1]Лист3'!$E$64</f>
        <v>197326.6</v>
      </c>
      <c r="G59" s="61" t="s">
        <v>35</v>
      </c>
      <c r="H59" s="53" t="s">
        <v>92</v>
      </c>
      <c r="I59" s="53">
        <v>1439</v>
      </c>
      <c r="J59" s="53">
        <v>1498</v>
      </c>
      <c r="K59" s="53">
        <v>1498</v>
      </c>
      <c r="L59" s="53">
        <v>1447.3</v>
      </c>
      <c r="M59" s="55">
        <v>1381</v>
      </c>
      <c r="N59" s="53">
        <v>1381</v>
      </c>
      <c r="O59" s="53">
        <f>98+2003.3</f>
        <v>2101.3</v>
      </c>
      <c r="P59" s="53">
        <f>N59</f>
        <v>1381</v>
      </c>
      <c r="Q59" s="53">
        <v>1381</v>
      </c>
    </row>
    <row r="60" spans="1:17" ht="41.25" customHeight="1">
      <c r="A60" s="97" t="s">
        <v>190</v>
      </c>
      <c r="B60" s="62" t="s">
        <v>80</v>
      </c>
      <c r="C60" s="55">
        <v>0</v>
      </c>
      <c r="D60" s="55">
        <v>0</v>
      </c>
      <c r="E60" s="55">
        <v>0</v>
      </c>
      <c r="F60" s="55">
        <f>'[1]Лист3'!$E$65</f>
        <v>873</v>
      </c>
      <c r="G60" s="61" t="s">
        <v>91</v>
      </c>
      <c r="H60" s="53" t="s">
        <v>92</v>
      </c>
      <c r="I60" s="53">
        <v>1528.9</v>
      </c>
      <c r="J60" s="53">
        <v>3341.3</v>
      </c>
      <c r="K60" s="53">
        <v>948.3</v>
      </c>
      <c r="L60" s="53">
        <v>2722</v>
      </c>
      <c r="M60" s="53">
        <v>0</v>
      </c>
      <c r="N60" s="53">
        <v>0</v>
      </c>
      <c r="O60" s="53">
        <v>2914</v>
      </c>
      <c r="P60" s="53">
        <v>0</v>
      </c>
      <c r="Q60" s="53">
        <v>0</v>
      </c>
    </row>
    <row r="61" spans="1:17" ht="59.25" customHeight="1">
      <c r="A61" s="90" t="s">
        <v>144</v>
      </c>
      <c r="B61" s="86" t="s">
        <v>159</v>
      </c>
      <c r="C61" s="85">
        <f>SUM(C62:C64)</f>
        <v>0</v>
      </c>
      <c r="D61" s="85">
        <f>SUM(D62:D64)</f>
        <v>0</v>
      </c>
      <c r="E61" s="85">
        <f>SUM(E62:E64)</f>
        <v>0</v>
      </c>
      <c r="F61" s="85">
        <f>SUM(F62:F64)</f>
        <v>42511.799999999996</v>
      </c>
      <c r="G61" s="87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1:17" ht="80.25" customHeight="1">
      <c r="A62" s="19" t="s">
        <v>16</v>
      </c>
      <c r="B62" s="17" t="s">
        <v>65</v>
      </c>
      <c r="C62" s="33">
        <v>0</v>
      </c>
      <c r="D62" s="33">
        <v>0</v>
      </c>
      <c r="E62" s="33">
        <v>0</v>
      </c>
      <c r="F62" s="30">
        <f>'[1]Лист3'!$E$68</f>
        <v>770</v>
      </c>
      <c r="G62" s="29" t="s">
        <v>83</v>
      </c>
      <c r="H62" s="19" t="s">
        <v>92</v>
      </c>
      <c r="I62" s="34">
        <v>288383</v>
      </c>
      <c r="J62" s="34">
        <v>315215.8</v>
      </c>
      <c r="K62" s="34">
        <v>375772</v>
      </c>
      <c r="L62" s="34">
        <v>396916</v>
      </c>
      <c r="M62" s="72">
        <v>402136</v>
      </c>
      <c r="N62" s="72">
        <v>441891</v>
      </c>
      <c r="O62" s="72">
        <f>N62</f>
        <v>441891</v>
      </c>
      <c r="P62" s="72">
        <v>436754</v>
      </c>
      <c r="Q62" s="72">
        <v>436754</v>
      </c>
    </row>
    <row r="63" spans="1:18" ht="24" customHeight="1">
      <c r="A63" s="19" t="s">
        <v>17</v>
      </c>
      <c r="B63" s="20" t="s">
        <v>32</v>
      </c>
      <c r="C63" s="23">
        <v>0</v>
      </c>
      <c r="D63" s="23">
        <v>0</v>
      </c>
      <c r="E63" s="23">
        <v>0</v>
      </c>
      <c r="F63" s="22">
        <f>'[1]Лист3'!$E$69</f>
        <v>41688.799999999996</v>
      </c>
      <c r="G63" s="29" t="s">
        <v>7</v>
      </c>
      <c r="H63" s="19" t="s">
        <v>66</v>
      </c>
      <c r="I63" s="21">
        <v>892.6</v>
      </c>
      <c r="J63" s="21">
        <v>892.6</v>
      </c>
      <c r="K63" s="21">
        <v>892.6</v>
      </c>
      <c r="L63" s="21">
        <v>892.6</v>
      </c>
      <c r="M63" s="53">
        <v>892.6</v>
      </c>
      <c r="N63" s="53">
        <v>892.6</v>
      </c>
      <c r="O63" s="53">
        <v>2105.6</v>
      </c>
      <c r="P63" s="53">
        <v>2105.6</v>
      </c>
      <c r="Q63" s="53">
        <v>2105.6</v>
      </c>
      <c r="R63" s="103"/>
    </row>
    <row r="64" spans="1:17" ht="15.75" customHeight="1">
      <c r="A64" s="19" t="s">
        <v>18</v>
      </c>
      <c r="B64" s="20" t="s">
        <v>75</v>
      </c>
      <c r="C64" s="23">
        <v>0</v>
      </c>
      <c r="D64" s="23">
        <v>0</v>
      </c>
      <c r="E64" s="23">
        <v>0</v>
      </c>
      <c r="F64" s="22">
        <v>53</v>
      </c>
      <c r="G64" s="29" t="s">
        <v>34</v>
      </c>
      <c r="H64" s="19" t="s">
        <v>3</v>
      </c>
      <c r="I64" s="35">
        <v>315</v>
      </c>
      <c r="J64" s="35">
        <v>0</v>
      </c>
      <c r="K64" s="35">
        <v>0</v>
      </c>
      <c r="L64" s="35">
        <v>0</v>
      </c>
      <c r="M64" s="73">
        <v>0</v>
      </c>
      <c r="N64" s="73">
        <v>0</v>
      </c>
      <c r="O64" s="73">
        <v>0</v>
      </c>
      <c r="P64" s="73">
        <v>0</v>
      </c>
      <c r="Q64" s="73">
        <v>0</v>
      </c>
    </row>
    <row r="65" spans="1:17" ht="60.75" customHeight="1">
      <c r="A65" s="81" t="s">
        <v>150</v>
      </c>
      <c r="B65" s="84" t="s">
        <v>142</v>
      </c>
      <c r="C65" s="85">
        <f>SUM(C66:C71)</f>
        <v>0</v>
      </c>
      <c r="D65" s="85">
        <f>SUM(D66:D71)</f>
        <v>0</v>
      </c>
      <c r="E65" s="85">
        <f>SUM(E66:E71)</f>
        <v>0</v>
      </c>
      <c r="F65" s="85">
        <f>SUM(F66:F71)</f>
        <v>1409603.0999999999</v>
      </c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</row>
    <row r="66" spans="1:17" ht="36" customHeight="1">
      <c r="A66" s="24" t="s">
        <v>19</v>
      </c>
      <c r="B66" s="31" t="s">
        <v>28</v>
      </c>
      <c r="C66" s="36">
        <v>0</v>
      </c>
      <c r="D66" s="36">
        <v>0</v>
      </c>
      <c r="E66" s="36">
        <v>0</v>
      </c>
      <c r="F66" s="36">
        <f>'[1]Лист3'!$E$73</f>
        <v>31915.199999999997</v>
      </c>
      <c r="G66" s="17" t="s">
        <v>85</v>
      </c>
      <c r="H66" s="19" t="s">
        <v>92</v>
      </c>
      <c r="I66" s="30">
        <v>286513</v>
      </c>
      <c r="J66" s="30">
        <v>281027</v>
      </c>
      <c r="K66" s="30">
        <v>288349</v>
      </c>
      <c r="L66" s="52">
        <v>288244.3</v>
      </c>
      <c r="M66" s="52">
        <v>289955</v>
      </c>
      <c r="N66" s="52">
        <v>279755</v>
      </c>
      <c r="O66" s="52">
        <v>220604</v>
      </c>
      <c r="P66" s="52">
        <v>220604</v>
      </c>
      <c r="Q66" s="52">
        <v>220604</v>
      </c>
    </row>
    <row r="67" spans="1:17" ht="39" customHeight="1">
      <c r="A67" s="19" t="s">
        <v>40</v>
      </c>
      <c r="B67" s="20" t="s">
        <v>29</v>
      </c>
      <c r="C67" s="33">
        <v>0</v>
      </c>
      <c r="D67" s="33">
        <v>0</v>
      </c>
      <c r="E67" s="33">
        <v>0</v>
      </c>
      <c r="F67" s="30">
        <f>'[1]Лист3'!$E$74</f>
        <v>42219.9</v>
      </c>
      <c r="G67" s="29" t="s">
        <v>20</v>
      </c>
      <c r="H67" s="19" t="s">
        <v>93</v>
      </c>
      <c r="I67" s="30">
        <v>320</v>
      </c>
      <c r="J67" s="30">
        <v>0</v>
      </c>
      <c r="K67" s="30">
        <v>0</v>
      </c>
      <c r="L67" s="30">
        <v>0</v>
      </c>
      <c r="M67" s="52">
        <v>0</v>
      </c>
      <c r="N67" s="52">
        <v>0</v>
      </c>
      <c r="O67" s="52">
        <v>0</v>
      </c>
      <c r="P67" s="52">
        <v>0</v>
      </c>
      <c r="Q67" s="52">
        <v>0</v>
      </c>
    </row>
    <row r="68" spans="1:17" ht="42.75" customHeight="1">
      <c r="A68" s="151" t="s">
        <v>151</v>
      </c>
      <c r="B68" s="136" t="s">
        <v>36</v>
      </c>
      <c r="C68" s="128">
        <v>0</v>
      </c>
      <c r="D68" s="128">
        <v>0</v>
      </c>
      <c r="E68" s="128">
        <v>0</v>
      </c>
      <c r="F68" s="128">
        <f>'[1]Лист3'!$E$75</f>
        <v>448963.6</v>
      </c>
      <c r="G68" s="17" t="s">
        <v>24</v>
      </c>
      <c r="H68" s="19" t="s">
        <v>93</v>
      </c>
      <c r="I68" s="30">
        <v>330</v>
      </c>
      <c r="J68" s="30">
        <v>350</v>
      </c>
      <c r="K68" s="30">
        <v>330</v>
      </c>
      <c r="L68" s="30">
        <v>330</v>
      </c>
      <c r="M68" s="52">
        <v>330</v>
      </c>
      <c r="N68" s="52">
        <v>430</v>
      </c>
      <c r="O68" s="52">
        <v>495</v>
      </c>
      <c r="P68" s="52">
        <v>270</v>
      </c>
      <c r="Q68" s="52">
        <v>571</v>
      </c>
    </row>
    <row r="69" spans="1:29" s="8" customFormat="1" ht="42" customHeight="1">
      <c r="A69" s="152"/>
      <c r="B69" s="137"/>
      <c r="C69" s="129"/>
      <c r="D69" s="129"/>
      <c r="E69" s="129"/>
      <c r="F69" s="129"/>
      <c r="G69" s="17" t="s">
        <v>51</v>
      </c>
      <c r="H69" s="21" t="s">
        <v>3</v>
      </c>
      <c r="I69" s="39">
        <v>55</v>
      </c>
      <c r="J69" s="39">
        <v>54</v>
      </c>
      <c r="K69" s="39">
        <v>0</v>
      </c>
      <c r="L69" s="39">
        <v>59</v>
      </c>
      <c r="M69" s="74">
        <v>59</v>
      </c>
      <c r="N69" s="74">
        <v>59</v>
      </c>
      <c r="O69" s="74">
        <v>54</v>
      </c>
      <c r="P69" s="74">
        <v>35</v>
      </c>
      <c r="Q69" s="74">
        <v>54</v>
      </c>
      <c r="R69" s="10"/>
      <c r="S69" s="5" t="s">
        <v>31</v>
      </c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s="8" customFormat="1" ht="46.5" customHeight="1">
      <c r="A70" s="25" t="s">
        <v>152</v>
      </c>
      <c r="B70" s="37" t="s">
        <v>88</v>
      </c>
      <c r="C70" s="38">
        <v>0</v>
      </c>
      <c r="D70" s="38">
        <v>0</v>
      </c>
      <c r="E70" s="38">
        <v>0</v>
      </c>
      <c r="F70" s="38">
        <f>'[1]Лист3'!$E$76</f>
        <v>448963.6</v>
      </c>
      <c r="G70" s="17" t="s">
        <v>79</v>
      </c>
      <c r="H70" s="19" t="s">
        <v>89</v>
      </c>
      <c r="I70" s="39">
        <v>0</v>
      </c>
      <c r="J70" s="39">
        <v>2</v>
      </c>
      <c r="K70" s="39">
        <v>2</v>
      </c>
      <c r="L70" s="39">
        <v>3</v>
      </c>
      <c r="M70" s="74">
        <v>3</v>
      </c>
      <c r="N70" s="74">
        <v>3</v>
      </c>
      <c r="O70" s="74">
        <f>3+2</f>
        <v>5</v>
      </c>
      <c r="P70" s="74">
        <v>3</v>
      </c>
      <c r="Q70" s="74">
        <v>3</v>
      </c>
      <c r="R70" s="10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s="8" customFormat="1" ht="45" customHeight="1">
      <c r="A71" s="25" t="s">
        <v>191</v>
      </c>
      <c r="B71" s="37" t="s">
        <v>123</v>
      </c>
      <c r="C71" s="38">
        <v>0</v>
      </c>
      <c r="D71" s="38">
        <v>0</v>
      </c>
      <c r="E71" s="38">
        <v>0</v>
      </c>
      <c r="F71" s="38">
        <f>'[1]Лист3'!$E$77</f>
        <v>437540.8</v>
      </c>
      <c r="G71" s="17" t="s">
        <v>124</v>
      </c>
      <c r="H71" s="19" t="s">
        <v>3</v>
      </c>
      <c r="I71" s="39">
        <v>0</v>
      </c>
      <c r="J71" s="39">
        <v>0</v>
      </c>
      <c r="K71" s="39">
        <v>386</v>
      </c>
      <c r="L71" s="39">
        <v>0</v>
      </c>
      <c r="M71" s="74">
        <v>74</v>
      </c>
      <c r="N71" s="74">
        <v>0</v>
      </c>
      <c r="O71" s="74">
        <v>0</v>
      </c>
      <c r="P71" s="74">
        <v>0</v>
      </c>
      <c r="Q71" s="74">
        <v>0</v>
      </c>
      <c r="R71" s="10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17" ht="57.75" customHeight="1">
      <c r="A72" s="81" t="s">
        <v>154</v>
      </c>
      <c r="B72" s="88" t="s">
        <v>143</v>
      </c>
      <c r="C72" s="85">
        <f>SUM(C73:C77)</f>
        <v>0</v>
      </c>
      <c r="D72" s="85">
        <f>SUM(D73:D77)</f>
        <v>0</v>
      </c>
      <c r="E72" s="85">
        <f>SUM(E73:E77)</f>
        <v>0</v>
      </c>
      <c r="F72" s="85">
        <f>SUM(F73:F77)</f>
        <v>330536</v>
      </c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  <row r="73" spans="1:17" ht="39" customHeight="1">
      <c r="A73" s="125" t="s">
        <v>97</v>
      </c>
      <c r="B73" s="153" t="s">
        <v>54</v>
      </c>
      <c r="C73" s="130">
        <v>0</v>
      </c>
      <c r="D73" s="130">
        <v>0</v>
      </c>
      <c r="E73" s="130">
        <v>0</v>
      </c>
      <c r="F73" s="130">
        <f>'[1]Лист3'!$E$80</f>
        <v>116521.4</v>
      </c>
      <c r="G73" s="20" t="s">
        <v>96</v>
      </c>
      <c r="H73" s="19" t="s">
        <v>92</v>
      </c>
      <c r="I73" s="23">
        <v>114613</v>
      </c>
      <c r="J73" s="23">
        <f>129462+1609.68</f>
        <v>131071.68</v>
      </c>
      <c r="K73" s="23">
        <f>129462+8045</f>
        <v>137507</v>
      </c>
      <c r="L73" s="23">
        <v>137927</v>
      </c>
      <c r="M73" s="55">
        <v>149712</v>
      </c>
      <c r="N73" s="55">
        <v>142037.4</v>
      </c>
      <c r="O73" s="55">
        <v>135682.4</v>
      </c>
      <c r="P73" s="55">
        <v>135682.4</v>
      </c>
      <c r="Q73" s="55">
        <f>O73</f>
        <v>135682.4</v>
      </c>
    </row>
    <row r="74" spans="1:29" s="8" customFormat="1" ht="38.25" customHeight="1">
      <c r="A74" s="126"/>
      <c r="B74" s="155"/>
      <c r="C74" s="132"/>
      <c r="D74" s="132"/>
      <c r="E74" s="132"/>
      <c r="F74" s="132"/>
      <c r="G74" s="20" t="s">
        <v>112</v>
      </c>
      <c r="H74" s="19" t="s">
        <v>92</v>
      </c>
      <c r="I74" s="23">
        <v>552561</v>
      </c>
      <c r="J74" s="23">
        <f>567410+8045+5398.1</f>
        <v>580853.1</v>
      </c>
      <c r="K74" s="23">
        <v>567410</v>
      </c>
      <c r="L74" s="23">
        <v>587920</v>
      </c>
      <c r="M74" s="55">
        <v>604225</v>
      </c>
      <c r="N74" s="55">
        <v>617150.44</v>
      </c>
      <c r="O74" s="55">
        <f>N74</f>
        <v>617150.44</v>
      </c>
      <c r="P74" s="55">
        <f>N74</f>
        <v>617150.44</v>
      </c>
      <c r="Q74" s="55">
        <f>O74</f>
        <v>617150.44</v>
      </c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17" ht="122.25" customHeight="1">
      <c r="A75" s="40" t="s">
        <v>99</v>
      </c>
      <c r="B75" s="20" t="s">
        <v>52</v>
      </c>
      <c r="C75" s="23">
        <v>0</v>
      </c>
      <c r="D75" s="23">
        <v>0</v>
      </c>
      <c r="E75" s="23">
        <v>0</v>
      </c>
      <c r="F75" s="23">
        <f>'[1]Лист3'!$E$81</f>
        <v>116521.4</v>
      </c>
      <c r="G75" s="17" t="s">
        <v>37</v>
      </c>
      <c r="H75" s="19" t="s">
        <v>92</v>
      </c>
      <c r="I75" s="19">
        <v>6873</v>
      </c>
      <c r="J75" s="19">
        <v>0</v>
      </c>
      <c r="K75" s="19">
        <v>0</v>
      </c>
      <c r="L75" s="19">
        <v>0</v>
      </c>
      <c r="M75" s="53">
        <v>0</v>
      </c>
      <c r="N75" s="53">
        <v>0</v>
      </c>
      <c r="O75" s="53">
        <v>0</v>
      </c>
      <c r="P75" s="53">
        <v>0</v>
      </c>
      <c r="Q75" s="53">
        <v>0</v>
      </c>
    </row>
    <row r="76" spans="1:17" ht="55.5" customHeight="1">
      <c r="A76" s="19" t="s">
        <v>160</v>
      </c>
      <c r="B76" s="20" t="s">
        <v>175</v>
      </c>
      <c r="C76" s="23">
        <v>0</v>
      </c>
      <c r="D76" s="23">
        <v>0</v>
      </c>
      <c r="E76" s="23">
        <v>0</v>
      </c>
      <c r="F76" s="23">
        <f>'[1]Лист3'!$E$82</f>
        <v>97178.19999999998</v>
      </c>
      <c r="G76" s="20" t="s">
        <v>174</v>
      </c>
      <c r="H76" s="19" t="s">
        <v>14</v>
      </c>
      <c r="I76" s="40">
        <v>1.8</v>
      </c>
      <c r="J76" s="40">
        <v>4.5</v>
      </c>
      <c r="K76" s="40">
        <v>6.3</v>
      </c>
      <c r="L76" s="40">
        <v>6.3</v>
      </c>
      <c r="M76" s="53">
        <v>0</v>
      </c>
      <c r="N76" s="53">
        <v>16.5</v>
      </c>
      <c r="O76" s="53">
        <v>4</v>
      </c>
      <c r="P76" s="53">
        <v>4</v>
      </c>
      <c r="Q76" s="53">
        <v>0</v>
      </c>
    </row>
    <row r="77" spans="1:17" ht="70.5" customHeight="1">
      <c r="A77" s="19" t="s">
        <v>161</v>
      </c>
      <c r="B77" s="20" t="s">
        <v>78</v>
      </c>
      <c r="C77" s="23">
        <v>0</v>
      </c>
      <c r="D77" s="23">
        <v>0</v>
      </c>
      <c r="E77" s="23">
        <v>0</v>
      </c>
      <c r="F77" s="22">
        <f>'[1]Лист3'!$E$83</f>
        <v>315</v>
      </c>
      <c r="G77" s="20" t="s">
        <v>181</v>
      </c>
      <c r="H77" s="19" t="s">
        <v>92</v>
      </c>
      <c r="I77" s="21">
        <v>500</v>
      </c>
      <c r="J77" s="21">
        <v>20000</v>
      </c>
      <c r="K77" s="40">
        <v>50000</v>
      </c>
      <c r="L77" s="54">
        <v>70000</v>
      </c>
      <c r="M77" s="53">
        <v>70000</v>
      </c>
      <c r="N77" s="53">
        <v>70000</v>
      </c>
      <c r="O77" s="53">
        <v>70000</v>
      </c>
      <c r="P77" s="53">
        <f>N77</f>
        <v>70000</v>
      </c>
      <c r="Q77" s="53">
        <f>O77</f>
        <v>70000</v>
      </c>
    </row>
    <row r="78" spans="1:17" ht="83.25" customHeight="1">
      <c r="A78" s="81" t="s">
        <v>156</v>
      </c>
      <c r="B78" s="84" t="s">
        <v>149</v>
      </c>
      <c r="C78" s="85">
        <f>SUM(C79:C85)</f>
        <v>0</v>
      </c>
      <c r="D78" s="85">
        <f>SUM(D79:D85)</f>
        <v>0</v>
      </c>
      <c r="E78" s="85">
        <f>SUM(E79:E85)</f>
        <v>0</v>
      </c>
      <c r="F78" s="85">
        <f>SUM(F79:F85)</f>
        <v>194025.2</v>
      </c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</row>
    <row r="79" spans="1:17" ht="55.5" customHeight="1">
      <c r="A79" s="120" t="s">
        <v>157</v>
      </c>
      <c r="B79" s="123" t="s">
        <v>25</v>
      </c>
      <c r="C79" s="138">
        <v>0</v>
      </c>
      <c r="D79" s="138">
        <v>0</v>
      </c>
      <c r="E79" s="138">
        <v>0</v>
      </c>
      <c r="F79" s="138">
        <f>'[1]Лист3'!$E$86</f>
        <v>5942.6</v>
      </c>
      <c r="G79" s="20" t="s">
        <v>67</v>
      </c>
      <c r="H79" s="19" t="s">
        <v>92</v>
      </c>
      <c r="I79" s="19">
        <v>7473</v>
      </c>
      <c r="J79" s="19">
        <v>7473</v>
      </c>
      <c r="K79" s="19">
        <v>0</v>
      </c>
      <c r="L79" s="19">
        <v>0</v>
      </c>
      <c r="M79" s="53">
        <v>0</v>
      </c>
      <c r="N79" s="53">
        <v>0</v>
      </c>
      <c r="O79" s="53">
        <v>0</v>
      </c>
      <c r="P79" s="53">
        <v>0</v>
      </c>
      <c r="Q79" s="53">
        <v>0</v>
      </c>
    </row>
    <row r="80" spans="1:17" ht="50.25" customHeight="1">
      <c r="A80" s="122"/>
      <c r="B80" s="124"/>
      <c r="C80" s="139"/>
      <c r="D80" s="139"/>
      <c r="E80" s="139"/>
      <c r="F80" s="139"/>
      <c r="G80" s="20" t="s">
        <v>70</v>
      </c>
      <c r="H80" s="19" t="s">
        <v>71</v>
      </c>
      <c r="I80" s="19">
        <v>43</v>
      </c>
      <c r="J80" s="19">
        <v>0</v>
      </c>
      <c r="K80" s="19">
        <v>0</v>
      </c>
      <c r="L80" s="19">
        <v>0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</row>
    <row r="81" spans="1:17" ht="60" customHeight="1">
      <c r="A81" s="40" t="s">
        <v>162</v>
      </c>
      <c r="B81" s="20" t="s">
        <v>26</v>
      </c>
      <c r="C81" s="33">
        <v>0</v>
      </c>
      <c r="D81" s="33">
        <v>0</v>
      </c>
      <c r="E81" s="33">
        <v>0</v>
      </c>
      <c r="F81" s="33">
        <v>2495.5</v>
      </c>
      <c r="G81" s="29" t="s">
        <v>68</v>
      </c>
      <c r="H81" s="19" t="s">
        <v>92</v>
      </c>
      <c r="I81" s="19">
        <v>2150</v>
      </c>
      <c r="J81" s="19">
        <v>2150</v>
      </c>
      <c r="K81" s="19">
        <v>0</v>
      </c>
      <c r="L81" s="19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</row>
    <row r="82" spans="1:17" ht="56.25" customHeight="1">
      <c r="A82" s="40" t="s">
        <v>192</v>
      </c>
      <c r="B82" s="20" t="s">
        <v>27</v>
      </c>
      <c r="C82" s="33">
        <v>0</v>
      </c>
      <c r="D82" s="33">
        <v>0</v>
      </c>
      <c r="E82" s="33">
        <v>0</v>
      </c>
      <c r="F82" s="30">
        <v>2828.4</v>
      </c>
      <c r="G82" s="29" t="s">
        <v>15</v>
      </c>
      <c r="H82" s="19" t="s">
        <v>3</v>
      </c>
      <c r="I82" s="19">
        <v>1</v>
      </c>
      <c r="J82" s="19">
        <v>1</v>
      </c>
      <c r="K82" s="19">
        <v>0</v>
      </c>
      <c r="L82" s="19">
        <v>0</v>
      </c>
      <c r="M82" s="53">
        <v>0</v>
      </c>
      <c r="N82" s="53">
        <v>0</v>
      </c>
      <c r="O82" s="53">
        <v>0</v>
      </c>
      <c r="P82" s="53">
        <v>0</v>
      </c>
      <c r="Q82" s="53">
        <v>0</v>
      </c>
    </row>
    <row r="83" spans="1:17" ht="31.5" customHeight="1">
      <c r="A83" s="162" t="s">
        <v>193</v>
      </c>
      <c r="B83" s="153" t="s">
        <v>118</v>
      </c>
      <c r="C83" s="140">
        <v>0</v>
      </c>
      <c r="D83" s="140">
        <v>0</v>
      </c>
      <c r="E83" s="140">
        <v>0</v>
      </c>
      <c r="F83" s="140">
        <f>'[1]Лист3'!$E$89</f>
        <v>182758.7</v>
      </c>
      <c r="G83" s="29" t="s">
        <v>15</v>
      </c>
      <c r="H83" s="19" t="s">
        <v>3</v>
      </c>
      <c r="I83" s="19">
        <v>0</v>
      </c>
      <c r="J83" s="19">
        <v>0</v>
      </c>
      <c r="K83" s="19">
        <v>2</v>
      </c>
      <c r="L83" s="19">
        <v>2</v>
      </c>
      <c r="M83" s="53">
        <v>2</v>
      </c>
      <c r="N83" s="53">
        <v>2</v>
      </c>
      <c r="O83" s="53">
        <v>2</v>
      </c>
      <c r="P83" s="53">
        <v>2</v>
      </c>
      <c r="Q83" s="53">
        <v>2</v>
      </c>
    </row>
    <row r="84" spans="1:17" ht="47.25" customHeight="1">
      <c r="A84" s="121"/>
      <c r="B84" s="154"/>
      <c r="C84" s="141"/>
      <c r="D84" s="141"/>
      <c r="E84" s="141"/>
      <c r="F84" s="141"/>
      <c r="G84" s="29" t="s">
        <v>119</v>
      </c>
      <c r="H84" s="19" t="s">
        <v>3</v>
      </c>
      <c r="I84" s="19">
        <v>0</v>
      </c>
      <c r="J84" s="19">
        <v>0</v>
      </c>
      <c r="K84" s="19">
        <v>1092</v>
      </c>
      <c r="L84" s="53">
        <v>1358</v>
      </c>
      <c r="M84" s="53">
        <v>1358</v>
      </c>
      <c r="N84" s="53">
        <v>1358</v>
      </c>
      <c r="O84" s="53">
        <v>1358</v>
      </c>
      <c r="P84" s="53">
        <v>1358</v>
      </c>
      <c r="Q84" s="53">
        <v>1358</v>
      </c>
    </row>
    <row r="85" spans="1:17" ht="43.5" customHeight="1">
      <c r="A85" s="122"/>
      <c r="B85" s="155"/>
      <c r="C85" s="142"/>
      <c r="D85" s="142"/>
      <c r="E85" s="142"/>
      <c r="F85" s="142"/>
      <c r="G85" s="29" t="s">
        <v>120</v>
      </c>
      <c r="H85" s="19" t="s">
        <v>3</v>
      </c>
      <c r="I85" s="19">
        <v>0</v>
      </c>
      <c r="J85" s="19">
        <v>0</v>
      </c>
      <c r="K85" s="19">
        <v>59</v>
      </c>
      <c r="L85" s="19">
        <v>53</v>
      </c>
      <c r="M85" s="53">
        <v>53</v>
      </c>
      <c r="N85" s="53">
        <v>53</v>
      </c>
      <c r="O85" s="53">
        <v>53</v>
      </c>
      <c r="P85" s="53">
        <v>40</v>
      </c>
      <c r="Q85" s="53">
        <v>40</v>
      </c>
    </row>
    <row r="86" spans="1:17" ht="60.75" customHeight="1">
      <c r="A86" s="81" t="s">
        <v>176</v>
      </c>
      <c r="B86" s="84" t="s">
        <v>153</v>
      </c>
      <c r="C86" s="85">
        <f>SUM(C87:C90)</f>
        <v>0</v>
      </c>
      <c r="D86" s="85">
        <f>SUM(D87:D90)</f>
        <v>0</v>
      </c>
      <c r="E86" s="85">
        <f>SUM(E87:E90)</f>
        <v>0</v>
      </c>
      <c r="F86" s="85">
        <f>SUM(F87:F90)</f>
        <v>25109.399999999998</v>
      </c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</row>
    <row r="87" spans="1:17" ht="13.5" customHeight="1">
      <c r="A87" s="120" t="s">
        <v>178</v>
      </c>
      <c r="B87" s="123" t="s">
        <v>69</v>
      </c>
      <c r="C87" s="118">
        <v>0</v>
      </c>
      <c r="D87" s="118">
        <v>0</v>
      </c>
      <c r="E87" s="118">
        <v>0</v>
      </c>
      <c r="F87" s="118">
        <f>'[1]Лист3'!$E$92</f>
        <v>350.7</v>
      </c>
      <c r="G87" s="123" t="s">
        <v>22</v>
      </c>
      <c r="H87" s="117" t="s">
        <v>23</v>
      </c>
      <c r="I87" s="117">
        <v>99</v>
      </c>
      <c r="J87" s="117">
        <v>99</v>
      </c>
      <c r="K87" s="117">
        <v>99</v>
      </c>
      <c r="L87" s="117">
        <v>99</v>
      </c>
      <c r="M87" s="125">
        <v>99</v>
      </c>
      <c r="N87" s="114">
        <v>99</v>
      </c>
      <c r="O87" s="114">
        <v>99</v>
      </c>
      <c r="P87" s="114">
        <v>99</v>
      </c>
      <c r="Q87" s="114">
        <v>99</v>
      </c>
    </row>
    <row r="88" spans="1:17" ht="15.75" customHeight="1">
      <c r="A88" s="121"/>
      <c r="B88" s="161"/>
      <c r="C88" s="163"/>
      <c r="D88" s="163"/>
      <c r="E88" s="163"/>
      <c r="F88" s="163"/>
      <c r="G88" s="124"/>
      <c r="H88" s="117"/>
      <c r="I88" s="117"/>
      <c r="J88" s="117"/>
      <c r="K88" s="117"/>
      <c r="L88" s="117"/>
      <c r="M88" s="126"/>
      <c r="N88" s="114"/>
      <c r="O88" s="114"/>
      <c r="P88" s="114"/>
      <c r="Q88" s="114"/>
    </row>
    <row r="89" spans="1:17" ht="39" customHeight="1">
      <c r="A89" s="122"/>
      <c r="B89" s="124"/>
      <c r="C89" s="119"/>
      <c r="D89" s="119"/>
      <c r="E89" s="119"/>
      <c r="F89" s="119"/>
      <c r="G89" s="41" t="s">
        <v>84</v>
      </c>
      <c r="H89" s="42" t="s">
        <v>66</v>
      </c>
      <c r="I89" s="43">
        <v>43773.4</v>
      </c>
      <c r="J89" s="43">
        <v>44410</v>
      </c>
      <c r="K89" s="43">
        <v>44410</v>
      </c>
      <c r="L89" s="57">
        <v>42948.4</v>
      </c>
      <c r="M89" s="68">
        <v>42948.4</v>
      </c>
      <c r="N89" s="68">
        <v>44785</v>
      </c>
      <c r="O89" s="68">
        <v>44863.5</v>
      </c>
      <c r="P89" s="68">
        <v>44863.5</v>
      </c>
      <c r="Q89" s="68">
        <v>44863.5</v>
      </c>
    </row>
    <row r="90" spans="1:17" ht="39.75" customHeight="1">
      <c r="A90" s="40" t="s">
        <v>194</v>
      </c>
      <c r="B90" s="20" t="s">
        <v>43</v>
      </c>
      <c r="C90" s="22">
        <v>0</v>
      </c>
      <c r="D90" s="22">
        <v>0</v>
      </c>
      <c r="E90" s="22">
        <v>0</v>
      </c>
      <c r="F90" s="22">
        <f>'[1]Лист3'!$E$93</f>
        <v>24758.699999999997</v>
      </c>
      <c r="G90" s="20" t="s">
        <v>42</v>
      </c>
      <c r="H90" s="19" t="s">
        <v>41</v>
      </c>
      <c r="I90" s="23">
        <v>1869023</v>
      </c>
      <c r="J90" s="55">
        <v>1869023</v>
      </c>
      <c r="K90" s="55">
        <v>1571935.1</v>
      </c>
      <c r="L90" s="55">
        <v>1237952.1</v>
      </c>
      <c r="M90" s="55">
        <v>1008434</v>
      </c>
      <c r="N90" s="55">
        <v>1008434</v>
      </c>
      <c r="O90" s="55">
        <v>1245660</v>
      </c>
      <c r="P90" s="55">
        <v>121935.1</v>
      </c>
      <c r="Q90" s="55">
        <v>1271935.1</v>
      </c>
    </row>
    <row r="91" spans="1:17" ht="39.75" customHeight="1">
      <c r="A91" s="81" t="s">
        <v>195</v>
      </c>
      <c r="B91" s="84" t="s">
        <v>177</v>
      </c>
      <c r="C91" s="85">
        <f>SUM(C92)</f>
        <v>0</v>
      </c>
      <c r="D91" s="85">
        <f>SUM(D92)</f>
        <v>0</v>
      </c>
      <c r="E91" s="85">
        <f>SUM(E92)</f>
        <v>0</v>
      </c>
      <c r="F91" s="85">
        <f>SUM(F92)</f>
        <v>2495.5</v>
      </c>
      <c r="G91" s="84"/>
      <c r="H91" s="81"/>
      <c r="I91" s="85"/>
      <c r="J91" s="85"/>
      <c r="K91" s="85"/>
      <c r="L91" s="85"/>
      <c r="M91" s="85"/>
      <c r="N91" s="85"/>
      <c r="O91" s="85"/>
      <c r="P91" s="85"/>
      <c r="Q91" s="85"/>
    </row>
    <row r="92" spans="1:17" ht="63.75" customHeight="1">
      <c r="A92" s="100" t="s">
        <v>196</v>
      </c>
      <c r="B92" s="20" t="s">
        <v>179</v>
      </c>
      <c r="C92" s="22">
        <v>0</v>
      </c>
      <c r="D92" s="22">
        <v>0</v>
      </c>
      <c r="E92" s="22">
        <v>0</v>
      </c>
      <c r="F92" s="22">
        <f>'[1]Лист3'!$E$96</f>
        <v>2495.5</v>
      </c>
      <c r="G92" s="20" t="s">
        <v>180</v>
      </c>
      <c r="H92" s="19" t="s">
        <v>23</v>
      </c>
      <c r="I92" s="23">
        <v>0</v>
      </c>
      <c r="J92" s="55">
        <v>0</v>
      </c>
      <c r="K92" s="55">
        <v>0</v>
      </c>
      <c r="L92" s="55">
        <v>0</v>
      </c>
      <c r="M92" s="55">
        <v>0</v>
      </c>
      <c r="N92" s="55">
        <v>0</v>
      </c>
      <c r="O92" s="55">
        <v>90</v>
      </c>
      <c r="P92" s="55">
        <v>90</v>
      </c>
      <c r="Q92" s="55">
        <v>90</v>
      </c>
    </row>
    <row r="93" spans="1:17" ht="18.75" customHeight="1">
      <c r="A93" s="44"/>
      <c r="B93" s="27" t="s">
        <v>164</v>
      </c>
      <c r="C93" s="28">
        <f>C26+C33+C48+C61+C65+C72+C78+C86</f>
        <v>0</v>
      </c>
      <c r="D93" s="28">
        <f>D26+D33+D48+D61+D65+D72+D78+D86</f>
        <v>48218.5</v>
      </c>
      <c r="E93" s="28">
        <f>E26+E33+E48+E61+E65+E72+E78+E86</f>
        <v>138121.6</v>
      </c>
      <c r="F93" s="28">
        <f>F26+F33+F48+F61+F65+F72+F78+F86+F91</f>
        <v>2854587.5</v>
      </c>
      <c r="G93" s="32"/>
      <c r="H93" s="26"/>
      <c r="I93" s="26"/>
      <c r="J93" s="26"/>
      <c r="K93" s="26"/>
      <c r="L93" s="26"/>
      <c r="M93" s="63"/>
      <c r="N93" s="26"/>
      <c r="O93" s="51"/>
      <c r="P93" s="51"/>
      <c r="Q93" s="51"/>
    </row>
    <row r="94" spans="1:17" ht="20.25" customHeight="1">
      <c r="A94" s="91"/>
      <c r="B94" s="92" t="s">
        <v>5</v>
      </c>
      <c r="C94" s="93">
        <f>C24+C93</f>
        <v>36127.6</v>
      </c>
      <c r="D94" s="93">
        <f>D24+D93</f>
        <v>48218.5</v>
      </c>
      <c r="E94" s="93">
        <f>E24+E93</f>
        <v>224780.3</v>
      </c>
      <c r="F94" s="93">
        <f>F24+F93</f>
        <v>2873847.8</v>
      </c>
      <c r="G94" s="95"/>
      <c r="H94" s="91"/>
      <c r="I94" s="91"/>
      <c r="J94" s="91"/>
      <c r="K94" s="91"/>
      <c r="L94" s="91"/>
      <c r="M94" s="91"/>
      <c r="N94" s="91"/>
      <c r="O94" s="94"/>
      <c r="P94" s="94"/>
      <c r="Q94" s="94"/>
    </row>
    <row r="95" spans="1:17" ht="20.25" customHeight="1">
      <c r="A95" s="64"/>
      <c r="B95" s="65"/>
      <c r="C95" s="66"/>
      <c r="D95" s="66"/>
      <c r="E95" s="66"/>
      <c r="F95" s="66"/>
      <c r="G95" s="89"/>
      <c r="H95" s="64"/>
      <c r="I95" s="64"/>
      <c r="J95" s="64"/>
      <c r="K95" s="64"/>
      <c r="L95" s="64"/>
      <c r="M95" s="75"/>
      <c r="N95" s="64"/>
      <c r="O95" s="67"/>
      <c r="P95" s="67"/>
      <c r="Q95" s="67"/>
    </row>
    <row r="96" spans="1:17" ht="21" customHeight="1">
      <c r="A96" s="45"/>
      <c r="B96" s="46"/>
      <c r="C96" s="47"/>
      <c r="D96" s="47"/>
      <c r="E96" s="47"/>
      <c r="F96" s="47"/>
      <c r="G96" s="45"/>
      <c r="H96" s="45"/>
      <c r="I96" s="45"/>
      <c r="J96" s="45"/>
      <c r="K96" s="45"/>
      <c r="L96" s="45"/>
      <c r="M96" s="76"/>
      <c r="N96" s="45"/>
      <c r="O96" s="1"/>
      <c r="P96" s="1"/>
      <c r="Q96" s="1"/>
    </row>
    <row r="97" spans="1:14" ht="17.25" customHeight="1">
      <c r="A97" s="115" t="s">
        <v>101</v>
      </c>
      <c r="B97" s="115"/>
      <c r="C97" s="115"/>
      <c r="D97" s="11"/>
      <c r="E97" s="12"/>
      <c r="F97" s="12"/>
      <c r="G97" s="12"/>
      <c r="H97" s="12"/>
      <c r="I97" s="12"/>
      <c r="J97" s="12"/>
      <c r="K97" s="13"/>
      <c r="L97" s="13"/>
      <c r="M97" s="77"/>
      <c r="N97" s="6"/>
    </row>
    <row r="98" spans="1:14" ht="19.5" customHeight="1">
      <c r="A98" s="115"/>
      <c r="B98" s="115"/>
      <c r="C98" s="115"/>
      <c r="D98" s="14"/>
      <c r="E98" s="98"/>
      <c r="F98" s="14"/>
      <c r="G98" s="14"/>
      <c r="H98" s="15"/>
      <c r="I98" s="15"/>
      <c r="J98" s="15"/>
      <c r="K98" s="14"/>
      <c r="L98" s="14"/>
      <c r="M98" s="78"/>
      <c r="N98" s="6"/>
    </row>
    <row r="99" spans="1:17" ht="26.25" customHeight="1">
      <c r="A99" s="115"/>
      <c r="B99" s="115"/>
      <c r="C99" s="115"/>
      <c r="D99" s="14"/>
      <c r="E99" s="14"/>
      <c r="F99" s="14"/>
      <c r="G99" s="14"/>
      <c r="H99" s="15"/>
      <c r="I99" s="15"/>
      <c r="J99" s="16"/>
      <c r="K99" s="116" t="s">
        <v>126</v>
      </c>
      <c r="L99" s="116"/>
      <c r="M99" s="116"/>
      <c r="N99" s="116"/>
      <c r="O99" s="116"/>
      <c r="P99" s="116"/>
      <c r="Q99" s="116"/>
    </row>
    <row r="100" spans="1:17" ht="12.75">
      <c r="A100" s="115"/>
      <c r="B100" s="115"/>
      <c r="C100" s="115"/>
      <c r="K100" s="116"/>
      <c r="L100" s="116"/>
      <c r="M100" s="116"/>
      <c r="N100" s="116"/>
      <c r="O100" s="116"/>
      <c r="P100" s="116"/>
      <c r="Q100" s="116"/>
    </row>
    <row r="101" spans="1:17" ht="12.75">
      <c r="A101" s="115"/>
      <c r="B101" s="115"/>
      <c r="C101" s="115"/>
      <c r="K101" s="116"/>
      <c r="L101" s="116"/>
      <c r="M101" s="116"/>
      <c r="N101" s="116"/>
      <c r="O101" s="116"/>
      <c r="P101" s="116"/>
      <c r="Q101" s="116"/>
    </row>
    <row r="107" ht="12.75">
      <c r="G107" s="102"/>
    </row>
  </sheetData>
  <sheetProtection/>
  <mergeCells count="117">
    <mergeCell ref="B79:B80"/>
    <mergeCell ref="C46:C47"/>
    <mergeCell ref="A53:A57"/>
    <mergeCell ref="Q87:Q88"/>
    <mergeCell ref="C87:C89"/>
    <mergeCell ref="D53:D57"/>
    <mergeCell ref="D73:D74"/>
    <mergeCell ref="O87:O88"/>
    <mergeCell ref="L87:L88"/>
    <mergeCell ref="C83:C85"/>
    <mergeCell ref="I87:I88"/>
    <mergeCell ref="C79:C80"/>
    <mergeCell ref="D87:D89"/>
    <mergeCell ref="E87:E89"/>
    <mergeCell ref="F83:F85"/>
    <mergeCell ref="F87:F89"/>
    <mergeCell ref="E83:E85"/>
    <mergeCell ref="J87:J88"/>
    <mergeCell ref="A83:A85"/>
    <mergeCell ref="A46:A47"/>
    <mergeCell ref="A73:A74"/>
    <mergeCell ref="A39:A40"/>
    <mergeCell ref="C68:C69"/>
    <mergeCell ref="A68:A69"/>
    <mergeCell ref="B83:B85"/>
    <mergeCell ref="A43:A45"/>
    <mergeCell ref="B43:B45"/>
    <mergeCell ref="B46:B47"/>
    <mergeCell ref="B87:B89"/>
    <mergeCell ref="L7:Q8"/>
    <mergeCell ref="O14:O16"/>
    <mergeCell ref="Q14:Q16"/>
    <mergeCell ref="B37:B38"/>
    <mergeCell ref="K14:K16"/>
    <mergeCell ref="F39:F40"/>
    <mergeCell ref="F43:F45"/>
    <mergeCell ref="E43:E45"/>
    <mergeCell ref="D46:D47"/>
    <mergeCell ref="L14:L16"/>
    <mergeCell ref="C15:C16"/>
    <mergeCell ref="C73:C74"/>
    <mergeCell ref="B73:B74"/>
    <mergeCell ref="B53:B57"/>
    <mergeCell ref="C53:C57"/>
    <mergeCell ref="E46:E47"/>
    <mergeCell ref="F46:F47"/>
    <mergeCell ref="E39:E40"/>
    <mergeCell ref="D43:D45"/>
    <mergeCell ref="E37:E38"/>
    <mergeCell ref="B13:B16"/>
    <mergeCell ref="A37:A38"/>
    <mergeCell ref="D37:D38"/>
    <mergeCell ref="C34:C35"/>
    <mergeCell ref="C30:C32"/>
    <mergeCell ref="D20:D21"/>
    <mergeCell ref="E20:E21"/>
    <mergeCell ref="B20:B21"/>
    <mergeCell ref="C20:C21"/>
    <mergeCell ref="B30:B32"/>
    <mergeCell ref="J14:J16"/>
    <mergeCell ref="A13:A16"/>
    <mergeCell ref="F20:F21"/>
    <mergeCell ref="A20:A21"/>
    <mergeCell ref="A25:Q25"/>
    <mergeCell ref="A18:Q18"/>
    <mergeCell ref="H13:H16"/>
    <mergeCell ref="F30:F32"/>
    <mergeCell ref="N14:N16"/>
    <mergeCell ref="F37:F38"/>
    <mergeCell ref="E34:E35"/>
    <mergeCell ref="F34:F35"/>
    <mergeCell ref="C37:C38"/>
    <mergeCell ref="A30:A32"/>
    <mergeCell ref="A34:A35"/>
    <mergeCell ref="B34:B35"/>
    <mergeCell ref="D30:D32"/>
    <mergeCell ref="D34:D35"/>
    <mergeCell ref="E30:E32"/>
    <mergeCell ref="G9:L9"/>
    <mergeCell ref="D15:D16"/>
    <mergeCell ref="G13:G16"/>
    <mergeCell ref="F15:F16"/>
    <mergeCell ref="C13:F14"/>
    <mergeCell ref="I13:Q13"/>
    <mergeCell ref="I14:I16"/>
    <mergeCell ref="A10:Q10"/>
    <mergeCell ref="E15:E16"/>
    <mergeCell ref="E53:E57"/>
    <mergeCell ref="M14:M16"/>
    <mergeCell ref="B39:B40"/>
    <mergeCell ref="F79:F80"/>
    <mergeCell ref="F73:F74"/>
    <mergeCell ref="D83:D85"/>
    <mergeCell ref="D79:D80"/>
    <mergeCell ref="E79:E80"/>
    <mergeCell ref="E73:E74"/>
    <mergeCell ref="B68:B69"/>
    <mergeCell ref="N87:N88"/>
    <mergeCell ref="M87:M88"/>
    <mergeCell ref="K87:K88"/>
    <mergeCell ref="A11:Q11"/>
    <mergeCell ref="F68:F69"/>
    <mergeCell ref="E68:E69"/>
    <mergeCell ref="C43:C45"/>
    <mergeCell ref="F53:F57"/>
    <mergeCell ref="D39:D40"/>
    <mergeCell ref="D68:D69"/>
    <mergeCell ref="N1:Q4"/>
    <mergeCell ref="P14:P16"/>
    <mergeCell ref="P87:P88"/>
    <mergeCell ref="A97:C101"/>
    <mergeCell ref="K99:Q101"/>
    <mergeCell ref="H87:H88"/>
    <mergeCell ref="C39:C40"/>
    <mergeCell ref="A87:A89"/>
    <mergeCell ref="G87:G88"/>
    <mergeCell ref="A79:A80"/>
  </mergeCells>
  <printOptions horizontalCentered="1"/>
  <pageMargins left="0" right="0" top="0" bottom="0" header="0.31496062992125984" footer="0.31496062992125984"/>
  <pageSetup fitToHeight="7" fitToWidth="1" horizontalDpi="600" verticalDpi="600" orientation="landscape" paperSize="9" scale="76" r:id="rId1"/>
  <rowBreaks count="1" manualBreakCount="1">
    <brk id="8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Лещев Олег Витальевич ООП Б-2016 ГМУ</cp:lastModifiedBy>
  <cp:lastPrinted>2023-12-19T13:19:18Z</cp:lastPrinted>
  <dcterms:created xsi:type="dcterms:W3CDTF">1996-10-08T23:32:33Z</dcterms:created>
  <dcterms:modified xsi:type="dcterms:W3CDTF">2023-12-19T14:41:57Z</dcterms:modified>
  <cp:category/>
  <cp:version/>
  <cp:contentType/>
  <cp:contentStatus/>
</cp:coreProperties>
</file>